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ners Capital Line\Compny\Win Cap Line\Desktop main\Performance sheet\"/>
    </mc:Choice>
  </mc:AlternateContent>
  <xr:revisionPtr revIDLastSave="0" documentId="13_ncr:1_{E4DF5F80-914D-4513-8C29-6D46674A4B06}" xr6:coauthVersionLast="36" xr6:coauthVersionMax="36" xr10:uidLastSave="{00000000-0000-0000-0000-000000000000}"/>
  <bookViews>
    <workbookView xWindow="0" yWindow="0" windowWidth="23040" windowHeight="8424" firstSheet="83" activeTab="88" xr2:uid="{00000000-000D-0000-FFFF-FFFF00000000}"/>
  </bookViews>
  <sheets>
    <sheet name="SEP 2015" sheetId="1" r:id="rId1"/>
    <sheet name="OCT 2015" sheetId="2" r:id="rId2"/>
    <sheet name="NOV 2015" sheetId="3" r:id="rId3"/>
    <sheet name="DEC 2015" sheetId="4" r:id="rId4"/>
    <sheet name="JAN 2016" sheetId="5" r:id="rId5"/>
    <sheet name="FEB 2016" sheetId="6" r:id="rId6"/>
    <sheet name="MARCH 2016" sheetId="7" r:id="rId7"/>
    <sheet name="APRIL 2016" sheetId="8" r:id="rId8"/>
    <sheet name="MAY 2016" sheetId="9" r:id="rId9"/>
    <sheet name="JUNE 2016" sheetId="10" r:id="rId10"/>
    <sheet name="JULY 2016" sheetId="11" r:id="rId11"/>
    <sheet name="AUG 2016" sheetId="12" r:id="rId12"/>
    <sheet name="SEP 2016" sheetId="13" r:id="rId13"/>
    <sheet name="OCT 2016" sheetId="14" r:id="rId14"/>
    <sheet name="NOV 2016" sheetId="15" r:id="rId15"/>
    <sheet name="DEC 2016" sheetId="16" r:id="rId16"/>
    <sheet name="JAN 2017" sheetId="17" r:id="rId17"/>
    <sheet name="FEB 2017" sheetId="18" r:id="rId18"/>
    <sheet name="MARCH 2017" sheetId="19" r:id="rId19"/>
    <sheet name="APRIL 2017" sheetId="20" r:id="rId20"/>
    <sheet name="MAY 2017" sheetId="21" r:id="rId21"/>
    <sheet name="JUNE 2017" sheetId="22" r:id="rId22"/>
    <sheet name="JULY 2017" sheetId="23" r:id="rId23"/>
    <sheet name="AUG 2017" sheetId="25" r:id="rId24"/>
    <sheet name="SEP 2017" sheetId="28" r:id="rId25"/>
    <sheet name="OCT 2017" sheetId="29" r:id="rId26"/>
    <sheet name="NOV 2017" sheetId="30" r:id="rId27"/>
    <sheet name="DEC 2017" sheetId="31" r:id="rId28"/>
    <sheet name="JAN 2018" sheetId="32" r:id="rId29"/>
    <sheet name="FEB 2018" sheetId="33" r:id="rId30"/>
    <sheet name="MARCH 2018" sheetId="34" r:id="rId31"/>
    <sheet name="APRIL 2018" sheetId="35" r:id="rId32"/>
    <sheet name="MAY 2018" sheetId="36" r:id="rId33"/>
    <sheet name="JUNE 2018" sheetId="37" r:id="rId34"/>
    <sheet name="JULY 2018" sheetId="38" r:id="rId35"/>
    <sheet name="AUGUST 2018" sheetId="39" r:id="rId36"/>
    <sheet name="SEP 2018" sheetId="40" r:id="rId37"/>
    <sheet name="OCT-2018" sheetId="41" r:id="rId38"/>
    <sheet name="NOV-2018" sheetId="42" r:id="rId39"/>
    <sheet name="DEC-2018" sheetId="43" r:id="rId40"/>
    <sheet name="JAN 2019" sheetId="44" r:id="rId41"/>
    <sheet name="FEB 2019" sheetId="45" r:id="rId42"/>
    <sheet name="MARCH 2019" sheetId="46" r:id="rId43"/>
    <sheet name="APRIL 2019" sheetId="47" r:id="rId44"/>
    <sheet name="MAY 2019" sheetId="48" r:id="rId45"/>
    <sheet name="JUN 2019" sheetId="49" r:id="rId46"/>
    <sheet name="JULY 2019" sheetId="50" r:id="rId47"/>
    <sheet name="AUGUST 2019" sheetId="51" r:id="rId48"/>
    <sheet name="SEP 2019" sheetId="52" r:id="rId49"/>
    <sheet name="OCT 2019" sheetId="53" r:id="rId50"/>
    <sheet name="NOV 2019" sheetId="54" r:id="rId51"/>
    <sheet name="DEC 2019" sheetId="55" r:id="rId52"/>
    <sheet name="JAN 2020" sheetId="56" r:id="rId53"/>
    <sheet name="FEB 2020" sheetId="57" r:id="rId54"/>
    <sheet name="MARCH 2020" sheetId="58" r:id="rId55"/>
    <sheet name="APRIL 2020" sheetId="59" r:id="rId56"/>
    <sheet name="MAY 2020" sheetId="60" r:id="rId57"/>
    <sheet name="JUNE 2020" sheetId="61" r:id="rId58"/>
    <sheet name="JULY 2020" sheetId="62" r:id="rId59"/>
    <sheet name="AUGUST 2020" sheetId="63" r:id="rId60"/>
    <sheet name="SEP 2020" sheetId="64" r:id="rId61"/>
    <sheet name="OCT 2020" sheetId="65" r:id="rId62"/>
    <sheet name="NOV 2020" sheetId="66" r:id="rId63"/>
    <sheet name="DEC 2020" sheetId="67" r:id="rId64"/>
    <sheet name="JAN 2021 " sheetId="70" r:id="rId65"/>
    <sheet name="FEB 2021" sheetId="68" r:id="rId66"/>
    <sheet name="MARCH 2021" sheetId="72" r:id="rId67"/>
    <sheet name="APRIL 2021" sheetId="73" r:id="rId68"/>
    <sheet name="MAY 2021" sheetId="74" r:id="rId69"/>
    <sheet name="JUNE 2021" sheetId="75" r:id="rId70"/>
    <sheet name="JULY 2021" sheetId="77" r:id="rId71"/>
    <sheet name="AUGUST 2021" sheetId="76" r:id="rId72"/>
    <sheet name="SEP 2021" sheetId="79" r:id="rId73"/>
    <sheet name="OCT 2021" sheetId="78" r:id="rId74"/>
    <sheet name="NOV 2021" sheetId="80" r:id="rId75"/>
    <sheet name="DEC 2021" sheetId="81" r:id="rId76"/>
    <sheet name="JAN 2022" sheetId="82" r:id="rId77"/>
    <sheet name="FEB 2022" sheetId="83" r:id="rId78"/>
    <sheet name="MARCH 2022" sheetId="84" r:id="rId79"/>
    <sheet name="APRIL 2022" sheetId="85" r:id="rId80"/>
    <sheet name="MAY 2022" sheetId="86" r:id="rId81"/>
    <sheet name="JUN 2022" sheetId="87" r:id="rId82"/>
    <sheet name="JULY 2022" sheetId="88" r:id="rId83"/>
    <sheet name="AUGUST 2022" sheetId="89" r:id="rId84"/>
    <sheet name="SEP 2022" sheetId="90" r:id="rId85"/>
    <sheet name="OCT 2022" sheetId="91" r:id="rId86"/>
    <sheet name="NOV 2022" sheetId="92" r:id="rId87"/>
    <sheet name="DEC 2022" sheetId="93" r:id="rId88"/>
    <sheet name="JAN 2023" sheetId="94" r:id="rId89"/>
    <sheet name="Home Page" sheetId="27" r:id="rId90"/>
  </sheets>
  <definedNames>
    <definedName name="_xlnm.Print_Area" localSheetId="31">'APRIL 2018'!$A$1:$L$22,'APRIL 2018'!#REF!,'APRIL 2018'!#REF!,'APRIL 2018'!$N$2:$S$8</definedName>
    <definedName name="_xlnm.Print_Area" localSheetId="43">'APRIL 2019'!$A$1:$L$22,'APRIL 2019'!#REF!,'APRIL 2019'!#REF!,'APRIL 2019'!$N$2:$S$8</definedName>
    <definedName name="_xlnm.Print_Area" localSheetId="55">'APRIL 2020'!$A$1:$L$22,'APRIL 2020'!#REF!,'APRIL 2020'!#REF!,'APRIL 2020'!$N$2:$S$8</definedName>
    <definedName name="_xlnm.Print_Area" localSheetId="67">'APRIL 2021'!$A$1:$L$22,'APRIL 2021'!#REF!,'APRIL 2021'!#REF!,'APRIL 2021'!$N$2:$S$8</definedName>
    <definedName name="_xlnm.Print_Area" localSheetId="79">'APRIL 2022'!$A$1:$L$22,'APRIL 2022'!#REF!,'APRIL 2022'!#REF!,'APRIL 2022'!$N$2:$S$8</definedName>
    <definedName name="_xlnm.Print_Area" localSheetId="23">'AUG 2017'!$A$1:$L$22,'AUG 2017'!#REF!,'AUG 2017'!#REF!,'AUG 2017'!$N$2:$S$8</definedName>
    <definedName name="_xlnm.Print_Area" localSheetId="35">'AUGUST 2018'!$A$1:$L$22,'AUGUST 2018'!#REF!,'AUGUST 2018'!#REF!,'AUGUST 2018'!$N$2:$S$8</definedName>
    <definedName name="_xlnm.Print_Area" localSheetId="47">'AUGUST 2019'!$A$1:$L$22,'AUGUST 2019'!#REF!,'AUGUST 2019'!#REF!,'AUGUST 2019'!$N$2:$S$8</definedName>
    <definedName name="_xlnm.Print_Area" localSheetId="59">'AUGUST 2020'!$A$1:$L$22,'AUGUST 2020'!#REF!,'AUGUST 2020'!#REF!,'AUGUST 2020'!$N$2:$S$8</definedName>
    <definedName name="_xlnm.Print_Area" localSheetId="71">'AUGUST 2021'!$A$1:$L$22,'AUGUST 2021'!#REF!,'AUGUST 2021'!#REF!,'AUGUST 2021'!$N$2:$S$8</definedName>
    <definedName name="_xlnm.Print_Area" localSheetId="83">'AUGUST 2022'!$A$1:$L$22,'AUGUST 2022'!#REF!,'AUGUST 2022'!#REF!,'AUGUST 2022'!$N$2:$S$8</definedName>
    <definedName name="_xlnm.Print_Area" localSheetId="27">'DEC 2017'!$A$1:$L$22,'DEC 2017'!#REF!,'DEC 2017'!#REF!,'DEC 2017'!$N$2:$S$8</definedName>
    <definedName name="_xlnm.Print_Area" localSheetId="51">'DEC 2019'!$A$1:$L$22,'DEC 2019'!#REF!,'DEC 2019'!#REF!,'DEC 2019'!$N$2:$S$8</definedName>
    <definedName name="_xlnm.Print_Area" localSheetId="63">'DEC 2020'!$A$1:$L$22,'DEC 2020'!#REF!,'DEC 2020'!#REF!,'DEC 2020'!$N$2:$S$8</definedName>
    <definedName name="_xlnm.Print_Area" localSheetId="75">'DEC 2021'!$A$1:$L$22,'DEC 2021'!#REF!,'DEC 2021'!#REF!,'DEC 2021'!$N$2:$S$8</definedName>
    <definedName name="_xlnm.Print_Area" localSheetId="87">'DEC 2022'!$A$1:$L$22,'DEC 2022'!#REF!,'DEC 2022'!#REF!,'DEC 2022'!$N$2:$S$8</definedName>
    <definedName name="_xlnm.Print_Area" localSheetId="39">'DEC-2018'!$A$1:$L$22,'DEC-2018'!#REF!,'DEC-2018'!#REF!,'DEC-2018'!$N$2:$S$8</definedName>
    <definedName name="_xlnm.Print_Area" localSheetId="29">'FEB 2018'!$A$1:$L$22,'FEB 2018'!#REF!,'FEB 2018'!#REF!,'FEB 2018'!$N$2:$S$8</definedName>
    <definedName name="_xlnm.Print_Area" localSheetId="41">'FEB 2019'!$A$1:$L$22,'FEB 2019'!#REF!,'FEB 2019'!#REF!,'FEB 2019'!$N$2:$S$8</definedName>
    <definedName name="_xlnm.Print_Area" localSheetId="53">'FEB 2020'!$A$1:$L$22,'FEB 2020'!#REF!,'FEB 2020'!#REF!,'FEB 2020'!$N$2:$S$8</definedName>
    <definedName name="_xlnm.Print_Area" localSheetId="65">'FEB 2021'!$A$1:$L$22,'FEB 2021'!#REF!,'FEB 2021'!#REF!,'FEB 2021'!$N$2:$S$8</definedName>
    <definedName name="_xlnm.Print_Area" localSheetId="77">'FEB 2022'!$A$1:$L$22,'FEB 2022'!#REF!,'FEB 2022'!#REF!,'FEB 2022'!$N$2:$S$8</definedName>
    <definedName name="_xlnm.Print_Area" localSheetId="28">'JAN 2018'!$A$1:$L$22,'JAN 2018'!#REF!,'JAN 2018'!#REF!,'JAN 2018'!$N$2:$S$8</definedName>
    <definedName name="_xlnm.Print_Area" localSheetId="40">'JAN 2019'!$A$1:$L$22,'JAN 2019'!#REF!,'JAN 2019'!#REF!,'JAN 2019'!$N$2:$S$8</definedName>
    <definedName name="_xlnm.Print_Area" localSheetId="52">'JAN 2020'!$A$1:$L$22,'JAN 2020'!#REF!,'JAN 2020'!#REF!,'JAN 2020'!$N$2:$S$8</definedName>
    <definedName name="_xlnm.Print_Area" localSheetId="64">'JAN 2021 '!$A$1:$L$22,'JAN 2021 '!#REF!,'JAN 2021 '!#REF!,'JAN 2021 '!$N$2:$S$8</definedName>
    <definedName name="_xlnm.Print_Area" localSheetId="76">'JAN 2022'!$A$1:$L$22,'JAN 2022'!#REF!,'JAN 2022'!#REF!,'JAN 2022'!$N$2:$S$8</definedName>
    <definedName name="_xlnm.Print_Area" localSheetId="88">'JAN 2023'!$A$1:$L$22,'JAN 2023'!#REF!,'JAN 2023'!#REF!,'JAN 2023'!$N$2:$S$8</definedName>
    <definedName name="_xlnm.Print_Area" localSheetId="34">'JULY 2018'!$A$1:$L$22,'JULY 2018'!#REF!,'JULY 2018'!#REF!,'JULY 2018'!$N$2:$S$8</definedName>
    <definedName name="_xlnm.Print_Area" localSheetId="46">'JULY 2019'!$A$1:$L$22,'JULY 2019'!#REF!,'JULY 2019'!#REF!,'JULY 2019'!$N$2:$S$8</definedName>
    <definedName name="_xlnm.Print_Area" localSheetId="58">'JULY 2020'!$A$1:$L$22,'JULY 2020'!#REF!,'JULY 2020'!#REF!,'JULY 2020'!$N$2:$S$8</definedName>
    <definedName name="_xlnm.Print_Area" localSheetId="70">'JULY 2021'!$A$1:$L$22,'JULY 2021'!#REF!,'JULY 2021'!#REF!,'JULY 2021'!$N$2:$S$8</definedName>
    <definedName name="_xlnm.Print_Area" localSheetId="82">'JULY 2022'!$A$1:$L$22,'JULY 2022'!#REF!,'JULY 2022'!#REF!,'JULY 2022'!$N$2:$S$8</definedName>
    <definedName name="_xlnm.Print_Area" localSheetId="45">'JUN 2019'!$A$1:$L$22,'JUN 2019'!#REF!,'JUN 2019'!#REF!,'JUN 2019'!$N$2:$S$8</definedName>
    <definedName name="_xlnm.Print_Area" localSheetId="81">'JUN 2022'!$A$1:$L$22,'JUN 2022'!#REF!,'JUN 2022'!#REF!,'JUN 2022'!$N$2:$S$8</definedName>
    <definedName name="_xlnm.Print_Area" localSheetId="33">'JUNE 2018'!$A$1:$L$22,'JUNE 2018'!#REF!,'JUNE 2018'!#REF!,'JUNE 2018'!$N$2:$S$8</definedName>
    <definedName name="_xlnm.Print_Area" localSheetId="57">'JUNE 2020'!$A$1:$L$22,'JUNE 2020'!#REF!,'JUNE 2020'!#REF!,'JUNE 2020'!$N$2:$S$8</definedName>
    <definedName name="_xlnm.Print_Area" localSheetId="69">'JUNE 2021'!$A$1:$L$22,'JUNE 2021'!#REF!,'JUNE 2021'!#REF!,'JUNE 2021'!$N$2:$S$8</definedName>
    <definedName name="_xlnm.Print_Area" localSheetId="30">'MARCH 2018'!$A$1:$L$22,'MARCH 2018'!#REF!,'MARCH 2018'!#REF!,'MARCH 2018'!$N$2:$S$8</definedName>
    <definedName name="_xlnm.Print_Area" localSheetId="42">'MARCH 2019'!$A$1:$L$22,'MARCH 2019'!#REF!,'MARCH 2019'!#REF!,'MARCH 2019'!$N$2:$S$8</definedName>
    <definedName name="_xlnm.Print_Area" localSheetId="54">'MARCH 2020'!$A$1:$L$22,'MARCH 2020'!#REF!,'MARCH 2020'!#REF!,'MARCH 2020'!$N$2:$S$8</definedName>
    <definedName name="_xlnm.Print_Area" localSheetId="66">'MARCH 2021'!$A$1:$L$22,'MARCH 2021'!#REF!,'MARCH 2021'!#REF!,'MARCH 2021'!$N$2:$S$8</definedName>
    <definedName name="_xlnm.Print_Area" localSheetId="78">'MARCH 2022'!$A$1:$L$22,'MARCH 2022'!#REF!,'MARCH 2022'!#REF!,'MARCH 2022'!$N$2:$S$8</definedName>
    <definedName name="_xlnm.Print_Area" localSheetId="32">'MAY 2018'!$A$1:$L$22,'MAY 2018'!#REF!,'MAY 2018'!#REF!,'MAY 2018'!$N$2:$S$8</definedName>
    <definedName name="_xlnm.Print_Area" localSheetId="44">'MAY 2019'!$A$1:$L$22,'MAY 2019'!#REF!,'MAY 2019'!#REF!,'MAY 2019'!$N$2:$S$8</definedName>
    <definedName name="_xlnm.Print_Area" localSheetId="56">'MAY 2020'!$A$1:$L$22,'MAY 2020'!#REF!,'MAY 2020'!#REF!,'MAY 2020'!$N$2:$S$8</definedName>
    <definedName name="_xlnm.Print_Area" localSheetId="68">'MAY 2021'!$A$1:$L$22,'MAY 2021'!#REF!,'MAY 2021'!#REF!,'MAY 2021'!$N$2:$S$8</definedName>
    <definedName name="_xlnm.Print_Area" localSheetId="80">'MAY 2022'!$A$1:$L$22,'MAY 2022'!#REF!,'MAY 2022'!#REF!,'MAY 2022'!$N$2:$S$8</definedName>
    <definedName name="_xlnm.Print_Area" localSheetId="26">'NOV 2017'!$A$1:$L$22,'NOV 2017'!#REF!,'NOV 2017'!#REF!,'NOV 2017'!$N$2:$S$8</definedName>
    <definedName name="_xlnm.Print_Area" localSheetId="50">'NOV 2019'!$A$1:$L$22,'NOV 2019'!#REF!,'NOV 2019'!#REF!,'NOV 2019'!$N$2:$S$8</definedName>
    <definedName name="_xlnm.Print_Area" localSheetId="62">'NOV 2020'!$A$1:$L$22,'NOV 2020'!#REF!,'NOV 2020'!#REF!,'NOV 2020'!$N$2:$S$8</definedName>
    <definedName name="_xlnm.Print_Area" localSheetId="74">'NOV 2021'!$A$1:$L$22,'NOV 2021'!#REF!,'NOV 2021'!#REF!,'NOV 2021'!$N$2:$S$8</definedName>
    <definedName name="_xlnm.Print_Area" localSheetId="86">'NOV 2022'!$A$1:$L$22,'NOV 2022'!#REF!,'NOV 2022'!#REF!,'NOV 2022'!$N$2:$S$8</definedName>
    <definedName name="_xlnm.Print_Area" localSheetId="38">'NOV-2018'!$A$1:$L$22,'NOV-2018'!#REF!,'NOV-2018'!#REF!,'NOV-2018'!$N$2:$S$8</definedName>
    <definedName name="_xlnm.Print_Area" localSheetId="25">'OCT 2017'!$A$1:$L$22,'OCT 2017'!#REF!,'OCT 2017'!#REF!,'OCT 2017'!$N$2:$S$8</definedName>
    <definedName name="_xlnm.Print_Area" localSheetId="49">'OCT 2019'!$A$1:$L$22,'OCT 2019'!#REF!,'OCT 2019'!#REF!,'OCT 2019'!$N$2:$S$8</definedName>
    <definedName name="_xlnm.Print_Area" localSheetId="61">'OCT 2020'!$A$1:$L$22,'OCT 2020'!#REF!,'OCT 2020'!#REF!,'OCT 2020'!$N$2:$S$8</definedName>
    <definedName name="_xlnm.Print_Area" localSheetId="73">'OCT 2021'!$A$1:$L$22,'OCT 2021'!#REF!,'OCT 2021'!#REF!,'OCT 2021'!$N$2:$S$8</definedName>
    <definedName name="_xlnm.Print_Area" localSheetId="85">'OCT 2022'!$A$1:$L$22,'OCT 2022'!#REF!,'OCT 2022'!#REF!,'OCT 2022'!$N$2:$S$8</definedName>
    <definedName name="_xlnm.Print_Area" localSheetId="37">'OCT-2018'!$A$1:$L$22,'OCT-2018'!#REF!,'OCT-2018'!#REF!,'OCT-2018'!$N$2:$S$8</definedName>
    <definedName name="_xlnm.Print_Area" localSheetId="24">'SEP 2017'!$A$1:$L$22,'SEP 2017'!#REF!,'SEP 2017'!#REF!,'SEP 2017'!$N$2:$S$8</definedName>
    <definedName name="_xlnm.Print_Area" localSheetId="36">'SEP 2018'!$A$1:$L$22,'SEP 2018'!#REF!,'SEP 2018'!#REF!,'SEP 2018'!$N$2:$S$8</definedName>
    <definedName name="_xlnm.Print_Area" localSheetId="48">'SEP 2019'!$A$1:$L$22,'SEP 2019'!#REF!,'SEP 2019'!#REF!,'SEP 2019'!$N$2:$S$8</definedName>
    <definedName name="_xlnm.Print_Area" localSheetId="60">'SEP 2020'!$A$1:$L$22,'SEP 2020'!#REF!,'SEP 2020'!#REF!,'SEP 2020'!$N$2:$S$8</definedName>
    <definedName name="_xlnm.Print_Area" localSheetId="72">'SEP 2021'!$A$1:$L$22,'SEP 2021'!#REF!,'SEP 2021'!#REF!,'SEP 2021'!$N$2:$S$8</definedName>
    <definedName name="_xlnm.Print_Area" localSheetId="84">'SEP 2022'!$A$1:$L$22,'SEP 2022'!#REF!,'SEP 2022'!#REF!,'SEP 2022'!$N$2:$S$8</definedName>
  </definedNames>
  <calcPr calcId="191029"/>
</workbook>
</file>

<file path=xl/calcChain.xml><?xml version="1.0" encoding="utf-8"?>
<calcChain xmlns="http://schemas.openxmlformats.org/spreadsheetml/2006/main">
  <c r="H9" i="94" l="1"/>
  <c r="H8" i="94"/>
  <c r="H7" i="94"/>
  <c r="H6" i="94"/>
  <c r="J20" i="94"/>
  <c r="J19" i="94"/>
  <c r="X19" i="94" s="1"/>
  <c r="J18" i="94"/>
  <c r="X18" i="94" s="1"/>
  <c r="J17" i="94"/>
  <c r="X17" i="94" s="1"/>
  <c r="J16" i="94"/>
  <c r="X16" i="94" s="1"/>
  <c r="J15" i="94"/>
  <c r="X15" i="94" s="1"/>
  <c r="J14" i="94"/>
  <c r="X14" i="94" s="1"/>
  <c r="J13" i="94"/>
  <c r="X13" i="94" s="1"/>
  <c r="J12" i="94"/>
  <c r="X12" i="94" s="1"/>
  <c r="J11" i="94"/>
  <c r="X11" i="94" s="1"/>
  <c r="J10" i="94"/>
  <c r="X10" i="94" s="1"/>
  <c r="J9" i="94"/>
  <c r="X9" i="94" s="1"/>
  <c r="J8" i="94"/>
  <c r="X8" i="94" s="1"/>
  <c r="J7" i="94"/>
  <c r="B7" i="94"/>
  <c r="B8" i="94" s="1"/>
  <c r="B9" i="94" s="1"/>
  <c r="B10" i="94" s="1"/>
  <c r="B11" i="94" s="1"/>
  <c r="B12" i="94" s="1"/>
  <c r="B13" i="94" s="1"/>
  <c r="B14" i="94" s="1"/>
  <c r="B15" i="94" s="1"/>
  <c r="B16" i="94" s="1"/>
  <c r="B17" i="94" s="1"/>
  <c r="B18" i="94" s="1"/>
  <c r="B19" i="94" s="1"/>
  <c r="B20" i="94" s="1"/>
  <c r="J6" i="94"/>
  <c r="X6" i="94" s="1"/>
  <c r="O4" i="94"/>
  <c r="W6" i="94" l="1"/>
  <c r="X7" i="94"/>
  <c r="X20" i="94" s="1"/>
  <c r="Q4" i="94" s="1"/>
  <c r="W7" i="94"/>
  <c r="J21" i="94"/>
  <c r="W8" i="94"/>
  <c r="W9" i="94"/>
  <c r="W10" i="94"/>
  <c r="W11" i="94"/>
  <c r="W12" i="94"/>
  <c r="W13" i="94"/>
  <c r="W14" i="94"/>
  <c r="W15" i="94"/>
  <c r="W16" i="94"/>
  <c r="W17" i="94"/>
  <c r="W18" i="94"/>
  <c r="W19" i="94"/>
  <c r="H7" i="93"/>
  <c r="H6" i="93"/>
  <c r="J20" i="93"/>
  <c r="X19" i="93"/>
  <c r="J19" i="93"/>
  <c r="W19" i="93" s="1"/>
  <c r="X18" i="93"/>
  <c r="W18" i="93"/>
  <c r="J18" i="93"/>
  <c r="J17" i="93"/>
  <c r="X17" i="93" s="1"/>
  <c r="J16" i="93"/>
  <c r="X16" i="93" s="1"/>
  <c r="X15" i="93"/>
  <c r="J15" i="93"/>
  <c r="W15" i="93" s="1"/>
  <c r="X14" i="93"/>
  <c r="W14" i="93"/>
  <c r="J14" i="93"/>
  <c r="J13" i="93"/>
  <c r="W13" i="93" s="1"/>
  <c r="J12" i="93"/>
  <c r="X12" i="93" s="1"/>
  <c r="X11" i="93"/>
  <c r="W11" i="93"/>
  <c r="J11" i="93"/>
  <c r="X10" i="93"/>
  <c r="W10" i="93"/>
  <c r="J10" i="93"/>
  <c r="J9" i="93"/>
  <c r="X9" i="93" s="1"/>
  <c r="J8" i="93"/>
  <c r="X8" i="93" s="1"/>
  <c r="J7" i="93"/>
  <c r="W7" i="93" s="1"/>
  <c r="B7" i="93"/>
  <c r="B8" i="93" s="1"/>
  <c r="B9" i="93" s="1"/>
  <c r="B10" i="93" s="1"/>
  <c r="B11" i="93" s="1"/>
  <c r="B12" i="93" s="1"/>
  <c r="B13" i="93" s="1"/>
  <c r="B14" i="93" s="1"/>
  <c r="B15" i="93" s="1"/>
  <c r="B16" i="93" s="1"/>
  <c r="B17" i="93" s="1"/>
  <c r="B18" i="93" s="1"/>
  <c r="B19" i="93" s="1"/>
  <c r="B20" i="93" s="1"/>
  <c r="J6" i="93"/>
  <c r="O4" i="93"/>
  <c r="W9" i="93" l="1"/>
  <c r="W17" i="93"/>
  <c r="W8" i="93"/>
  <c r="W12" i="93"/>
  <c r="X13" i="93"/>
  <c r="W16" i="93"/>
  <c r="W20" i="94"/>
  <c r="P4" i="94" s="1"/>
  <c r="S4" i="94" s="1"/>
  <c r="Q6" i="94" s="1"/>
  <c r="X7" i="93"/>
  <c r="W6" i="93"/>
  <c r="J21" i="93"/>
  <c r="X6" i="93"/>
  <c r="H6" i="92"/>
  <c r="X20" i="93" l="1"/>
  <c r="Q4" i="93" s="1"/>
  <c r="W20" i="93"/>
  <c r="P4" i="93" s="1"/>
  <c r="S4" i="93" s="1"/>
  <c r="Q6" i="93" s="1"/>
  <c r="R4" i="94"/>
  <c r="R4" i="93"/>
  <c r="J20" i="92"/>
  <c r="J19" i="92"/>
  <c r="X19" i="92" s="1"/>
  <c r="J18" i="92"/>
  <c r="X18" i="92" s="1"/>
  <c r="X17" i="92"/>
  <c r="J17" i="92"/>
  <c r="W17" i="92" s="1"/>
  <c r="X16" i="92"/>
  <c r="W16" i="92"/>
  <c r="J16" i="92"/>
  <c r="J15" i="92"/>
  <c r="X15" i="92" s="1"/>
  <c r="J14" i="92"/>
  <c r="X14" i="92" s="1"/>
  <c r="X13" i="92"/>
  <c r="J13" i="92"/>
  <c r="W13" i="92" s="1"/>
  <c r="X12" i="92"/>
  <c r="W12" i="92"/>
  <c r="J12" i="92"/>
  <c r="J11" i="92"/>
  <c r="W11" i="92" s="1"/>
  <c r="J10" i="92"/>
  <c r="X10" i="92" s="1"/>
  <c r="X9" i="92"/>
  <c r="J9" i="92"/>
  <c r="W9" i="92" s="1"/>
  <c r="X8" i="92"/>
  <c r="W8" i="92"/>
  <c r="J8" i="92"/>
  <c r="J7" i="92"/>
  <c r="B7" i="92"/>
  <c r="B8" i="92" s="1"/>
  <c r="B9" i="92" s="1"/>
  <c r="B10" i="92" s="1"/>
  <c r="B11" i="92" s="1"/>
  <c r="B12" i="92" s="1"/>
  <c r="B13" i="92" s="1"/>
  <c r="B14" i="92" s="1"/>
  <c r="B15" i="92" s="1"/>
  <c r="B16" i="92" s="1"/>
  <c r="B17" i="92" s="1"/>
  <c r="B18" i="92" s="1"/>
  <c r="B19" i="92" s="1"/>
  <c r="B20" i="92" s="1"/>
  <c r="J6" i="92"/>
  <c r="W6" i="92" s="1"/>
  <c r="O4" i="92"/>
  <c r="W15" i="92" l="1"/>
  <c r="W19" i="92"/>
  <c r="W10" i="92"/>
  <c r="X11" i="92"/>
  <c r="W14" i="92"/>
  <c r="W18" i="92"/>
  <c r="X6" i="92"/>
  <c r="W7" i="92"/>
  <c r="W20" i="92" s="1"/>
  <c r="P4" i="92" s="1"/>
  <c r="X7" i="92"/>
  <c r="J21" i="92"/>
  <c r="J6" i="91"/>
  <c r="H7" i="91"/>
  <c r="J7" i="91" s="1"/>
  <c r="X7" i="91" s="1"/>
  <c r="J20" i="91"/>
  <c r="J19" i="91"/>
  <c r="X19" i="91" s="1"/>
  <c r="J18" i="91"/>
  <c r="X18" i="91" s="1"/>
  <c r="J17" i="91"/>
  <c r="X17" i="91" s="1"/>
  <c r="J16" i="91"/>
  <c r="X16" i="91" s="1"/>
  <c r="J15" i="91"/>
  <c r="X15" i="91" s="1"/>
  <c r="J14" i="91"/>
  <c r="X14" i="91" s="1"/>
  <c r="J13" i="91"/>
  <c r="X13" i="91" s="1"/>
  <c r="J12" i="91"/>
  <c r="X12" i="91" s="1"/>
  <c r="J11" i="91"/>
  <c r="X11" i="91" s="1"/>
  <c r="J10" i="91"/>
  <c r="X10" i="91" s="1"/>
  <c r="J9" i="91"/>
  <c r="X9" i="91" s="1"/>
  <c r="J8" i="91"/>
  <c r="X8" i="91" s="1"/>
  <c r="B7" i="91"/>
  <c r="B8" i="91" s="1"/>
  <c r="B9" i="91" s="1"/>
  <c r="B10" i="91" s="1"/>
  <c r="B11" i="91" s="1"/>
  <c r="B12" i="91" s="1"/>
  <c r="B13" i="91" s="1"/>
  <c r="B14" i="91" s="1"/>
  <c r="B15" i="91" s="1"/>
  <c r="B16" i="91" s="1"/>
  <c r="B17" i="91" s="1"/>
  <c r="B18" i="91" s="1"/>
  <c r="B19" i="91" s="1"/>
  <c r="B20" i="91" s="1"/>
  <c r="O4" i="91"/>
  <c r="X20" i="92" l="1"/>
  <c r="Q4" i="92" s="1"/>
  <c r="R4" i="92" s="1"/>
  <c r="S4" i="92"/>
  <c r="Q6" i="92" s="1"/>
  <c r="J21" i="91"/>
  <c r="W7" i="91"/>
  <c r="W6" i="91"/>
  <c r="W8" i="91"/>
  <c r="X6" i="91"/>
  <c r="X20" i="91" s="1"/>
  <c r="Q4" i="91" s="1"/>
  <c r="W9" i="91"/>
  <c r="W10" i="91"/>
  <c r="W11" i="91"/>
  <c r="W12" i="91"/>
  <c r="W13" i="91"/>
  <c r="W14" i="91"/>
  <c r="W15" i="91"/>
  <c r="W16" i="91"/>
  <c r="W17" i="91"/>
  <c r="W18" i="91"/>
  <c r="W19" i="91"/>
  <c r="H9" i="90"/>
  <c r="J9" i="90" s="1"/>
  <c r="X9" i="90" s="1"/>
  <c r="J6" i="90"/>
  <c r="J7" i="90"/>
  <c r="X7" i="90" s="1"/>
  <c r="H6" i="90"/>
  <c r="J20" i="90"/>
  <c r="J19" i="90"/>
  <c r="X19" i="90" s="1"/>
  <c r="J18" i="90"/>
  <c r="X18" i="90" s="1"/>
  <c r="J17" i="90"/>
  <c r="X17" i="90" s="1"/>
  <c r="J16" i="90"/>
  <c r="X16" i="90" s="1"/>
  <c r="J15" i="90"/>
  <c r="X15" i="90" s="1"/>
  <c r="J14" i="90"/>
  <c r="X14" i="90" s="1"/>
  <c r="J13" i="90"/>
  <c r="X13" i="90" s="1"/>
  <c r="J12" i="90"/>
  <c r="X12" i="90" s="1"/>
  <c r="J11" i="90"/>
  <c r="X11" i="90" s="1"/>
  <c r="J10" i="90"/>
  <c r="X10" i="90" s="1"/>
  <c r="J8" i="90"/>
  <c r="X8" i="90" s="1"/>
  <c r="B7" i="90"/>
  <c r="B8" i="90" s="1"/>
  <c r="B9" i="90" s="1"/>
  <c r="B10" i="90" s="1"/>
  <c r="B11" i="90" s="1"/>
  <c r="B12" i="90" s="1"/>
  <c r="B13" i="90" s="1"/>
  <c r="B14" i="90" s="1"/>
  <c r="B15" i="90" s="1"/>
  <c r="B16" i="90" s="1"/>
  <c r="B17" i="90" s="1"/>
  <c r="B18" i="90" s="1"/>
  <c r="B19" i="90" s="1"/>
  <c r="B20" i="90" s="1"/>
  <c r="O4" i="90"/>
  <c r="W20" i="91" l="1"/>
  <c r="P4" i="91" s="1"/>
  <c r="S4" i="91" s="1"/>
  <c r="Q6" i="91" s="1"/>
  <c r="J21" i="90"/>
  <c r="W6" i="90"/>
  <c r="X6" i="90"/>
  <c r="X20" i="90" s="1"/>
  <c r="Q4" i="90" s="1"/>
  <c r="W7" i="90"/>
  <c r="W8" i="90"/>
  <c r="W9" i="90"/>
  <c r="W10" i="90"/>
  <c r="W11" i="90"/>
  <c r="W12" i="90"/>
  <c r="W13" i="90"/>
  <c r="W14" i="90"/>
  <c r="W15" i="90"/>
  <c r="W16" i="90"/>
  <c r="W17" i="90"/>
  <c r="W18" i="90"/>
  <c r="W19" i="90"/>
  <c r="H7" i="89"/>
  <c r="H6" i="89"/>
  <c r="J20" i="89"/>
  <c r="W19" i="89"/>
  <c r="J19" i="89"/>
  <c r="X19" i="89" s="1"/>
  <c r="X18" i="89"/>
  <c r="J18" i="89"/>
  <c r="W18" i="89" s="1"/>
  <c r="W17" i="89"/>
  <c r="J17" i="89"/>
  <c r="X17" i="89" s="1"/>
  <c r="J16" i="89"/>
  <c r="X16" i="89" s="1"/>
  <c r="W15" i="89"/>
  <c r="J15" i="89"/>
  <c r="X15" i="89" s="1"/>
  <c r="X14" i="89"/>
  <c r="J14" i="89"/>
  <c r="W14" i="89" s="1"/>
  <c r="W13" i="89"/>
  <c r="J13" i="89"/>
  <c r="X13" i="89" s="1"/>
  <c r="J12" i="89"/>
  <c r="X12" i="89" s="1"/>
  <c r="W11" i="89"/>
  <c r="J11" i="89"/>
  <c r="X11" i="89" s="1"/>
  <c r="X10" i="89"/>
  <c r="J10" i="89"/>
  <c r="W10" i="89" s="1"/>
  <c r="J9" i="89"/>
  <c r="W9" i="89" s="1"/>
  <c r="J8" i="89"/>
  <c r="X8" i="89" s="1"/>
  <c r="J7" i="89"/>
  <c r="B7" i="89"/>
  <c r="B8" i="89" s="1"/>
  <c r="B9" i="89" s="1"/>
  <c r="B10" i="89" s="1"/>
  <c r="B11" i="89" s="1"/>
  <c r="B12" i="89" s="1"/>
  <c r="B13" i="89" s="1"/>
  <c r="B14" i="89" s="1"/>
  <c r="B15" i="89" s="1"/>
  <c r="B16" i="89" s="1"/>
  <c r="B17" i="89" s="1"/>
  <c r="B18" i="89" s="1"/>
  <c r="B19" i="89" s="1"/>
  <c r="B20" i="89" s="1"/>
  <c r="J6" i="89"/>
  <c r="O4" i="89"/>
  <c r="W12" i="89" l="1"/>
  <c r="W16" i="89"/>
  <c r="R4" i="91"/>
  <c r="W20" i="90"/>
  <c r="P4" i="90" s="1"/>
  <c r="R4" i="90" s="1"/>
  <c r="W8" i="89"/>
  <c r="X9" i="89"/>
  <c r="W6" i="89"/>
  <c r="J21" i="89"/>
  <c r="X6" i="89"/>
  <c r="X7" i="89"/>
  <c r="W7" i="89"/>
  <c r="H7" i="88"/>
  <c r="H6" i="88"/>
  <c r="S4" i="90" l="1"/>
  <c r="Q6" i="90" s="1"/>
  <c r="X20" i="89"/>
  <c r="Q4" i="89" s="1"/>
  <c r="W20" i="89"/>
  <c r="P4" i="89" s="1"/>
  <c r="J20" i="88"/>
  <c r="J19" i="88"/>
  <c r="X19" i="88" s="1"/>
  <c r="J18" i="88"/>
  <c r="X18" i="88" s="1"/>
  <c r="J17" i="88"/>
  <c r="X17" i="88" s="1"/>
  <c r="J16" i="88"/>
  <c r="X16" i="88" s="1"/>
  <c r="J15" i="88"/>
  <c r="X15" i="88" s="1"/>
  <c r="J14" i="88"/>
  <c r="X14" i="88" s="1"/>
  <c r="J13" i="88"/>
  <c r="X13" i="88" s="1"/>
  <c r="J12" i="88"/>
  <c r="X12" i="88" s="1"/>
  <c r="J11" i="88"/>
  <c r="X11" i="88" s="1"/>
  <c r="J10" i="88"/>
  <c r="X10" i="88" s="1"/>
  <c r="J9" i="88"/>
  <c r="X9" i="88" s="1"/>
  <c r="J8" i="88"/>
  <c r="X8" i="88" s="1"/>
  <c r="J7" i="88"/>
  <c r="X7" i="88" s="1"/>
  <c r="B7" i="88"/>
  <c r="B8" i="88" s="1"/>
  <c r="B9" i="88" s="1"/>
  <c r="B10" i="88" s="1"/>
  <c r="B11" i="88" s="1"/>
  <c r="B12" i="88" s="1"/>
  <c r="B13" i="88" s="1"/>
  <c r="B14" i="88" s="1"/>
  <c r="B15" i="88" s="1"/>
  <c r="B16" i="88" s="1"/>
  <c r="B17" i="88" s="1"/>
  <c r="B18" i="88" s="1"/>
  <c r="B19" i="88" s="1"/>
  <c r="B20" i="88" s="1"/>
  <c r="J6" i="88"/>
  <c r="O4" i="88"/>
  <c r="S4" i="89" l="1"/>
  <c r="Q6" i="89" s="1"/>
  <c r="R4" i="89"/>
  <c r="W9" i="88"/>
  <c r="W8" i="88"/>
  <c r="W7" i="88"/>
  <c r="J21" i="88"/>
  <c r="W6" i="88"/>
  <c r="X6" i="88"/>
  <c r="X20" i="88" s="1"/>
  <c r="Q4" i="88" s="1"/>
  <c r="W10" i="88"/>
  <c r="W11" i="88"/>
  <c r="W12" i="88"/>
  <c r="W13" i="88"/>
  <c r="W14" i="88"/>
  <c r="W15" i="88"/>
  <c r="W16" i="88"/>
  <c r="W17" i="88"/>
  <c r="W18" i="88"/>
  <c r="W19" i="88"/>
  <c r="H10" i="87"/>
  <c r="H9" i="87"/>
  <c r="J9" i="87" s="1"/>
  <c r="X9" i="87" s="1"/>
  <c r="H6" i="87"/>
  <c r="J20" i="87"/>
  <c r="J19" i="87"/>
  <c r="X19" i="87" s="1"/>
  <c r="J18" i="87"/>
  <c r="X18" i="87" s="1"/>
  <c r="J17" i="87"/>
  <c r="X17" i="87" s="1"/>
  <c r="J16" i="87"/>
  <c r="X16" i="87" s="1"/>
  <c r="J15" i="87"/>
  <c r="X15" i="87" s="1"/>
  <c r="J14" i="87"/>
  <c r="X14" i="87" s="1"/>
  <c r="J13" i="87"/>
  <c r="X13" i="87" s="1"/>
  <c r="J12" i="87"/>
  <c r="X12" i="87" s="1"/>
  <c r="J11" i="87"/>
  <c r="X11" i="87" s="1"/>
  <c r="J10" i="87"/>
  <c r="X10" i="87" s="1"/>
  <c r="J8" i="87"/>
  <c r="X8" i="87" s="1"/>
  <c r="J7" i="87"/>
  <c r="X7" i="87" s="1"/>
  <c r="B7" i="87"/>
  <c r="B8" i="87" s="1"/>
  <c r="B9" i="87" s="1"/>
  <c r="B10" i="87" s="1"/>
  <c r="B11" i="87" s="1"/>
  <c r="B12" i="87" s="1"/>
  <c r="B13" i="87" s="1"/>
  <c r="B14" i="87" s="1"/>
  <c r="B15" i="87" s="1"/>
  <c r="B16" i="87" s="1"/>
  <c r="B17" i="87" s="1"/>
  <c r="B18" i="87" s="1"/>
  <c r="B19" i="87" s="1"/>
  <c r="B20" i="87" s="1"/>
  <c r="J6" i="87"/>
  <c r="O4" i="87"/>
  <c r="J20" i="86"/>
  <c r="J19" i="86"/>
  <c r="X19" i="86" s="1"/>
  <c r="J18" i="86"/>
  <c r="X18" i="86" s="1"/>
  <c r="J17" i="86"/>
  <c r="X17" i="86" s="1"/>
  <c r="J16" i="86"/>
  <c r="X16" i="86" s="1"/>
  <c r="J15" i="86"/>
  <c r="X15" i="86" s="1"/>
  <c r="J14" i="86"/>
  <c r="X14" i="86" s="1"/>
  <c r="J13" i="86"/>
  <c r="X13" i="86" s="1"/>
  <c r="J12" i="86"/>
  <c r="X12" i="86" s="1"/>
  <c r="J11" i="86"/>
  <c r="X11" i="86" s="1"/>
  <c r="J10" i="86"/>
  <c r="X10" i="86" s="1"/>
  <c r="J9" i="86"/>
  <c r="J8" i="86"/>
  <c r="W8" i="86" s="1"/>
  <c r="J7" i="86"/>
  <c r="W7" i="86" s="1"/>
  <c r="B7" i="86"/>
  <c r="B8" i="86" s="1"/>
  <c r="B9" i="86" s="1"/>
  <c r="B10" i="86" s="1"/>
  <c r="B11" i="86" s="1"/>
  <c r="B12" i="86" s="1"/>
  <c r="B13" i="86" s="1"/>
  <c r="B14" i="86" s="1"/>
  <c r="B15" i="86" s="1"/>
  <c r="B16" i="86" s="1"/>
  <c r="B17" i="86" s="1"/>
  <c r="B18" i="86" s="1"/>
  <c r="B19" i="86" s="1"/>
  <c r="B20" i="86" s="1"/>
  <c r="J6" i="86"/>
  <c r="X6" i="86" s="1"/>
  <c r="O4" i="86"/>
  <c r="W20" i="88" l="1"/>
  <c r="P4" i="88" s="1"/>
  <c r="J21" i="87"/>
  <c r="W6" i="87"/>
  <c r="W7" i="87"/>
  <c r="W8" i="87"/>
  <c r="W9" i="87"/>
  <c r="W10" i="87"/>
  <c r="W11" i="87"/>
  <c r="W12" i="87"/>
  <c r="W13" i="87"/>
  <c r="W14" i="87"/>
  <c r="W15" i="87"/>
  <c r="W16" i="87"/>
  <c r="W17" i="87"/>
  <c r="W18" i="87"/>
  <c r="W19" i="87"/>
  <c r="X6" i="87"/>
  <c r="X20" i="87" s="1"/>
  <c r="Q4" i="87" s="1"/>
  <c r="X7" i="86"/>
  <c r="X8" i="86"/>
  <c r="X9" i="86"/>
  <c r="W9" i="86"/>
  <c r="J21" i="86"/>
  <c r="W10" i="86"/>
  <c r="W11" i="86"/>
  <c r="W12" i="86"/>
  <c r="W13" i="86"/>
  <c r="W14" i="86"/>
  <c r="W15" i="86"/>
  <c r="W16" i="86"/>
  <c r="W17" i="86"/>
  <c r="W18" i="86"/>
  <c r="W19" i="86"/>
  <c r="W6" i="86"/>
  <c r="H9" i="85"/>
  <c r="S4" i="88" l="1"/>
  <c r="Q6" i="88" s="1"/>
  <c r="R4" i="88"/>
  <c r="W20" i="87"/>
  <c r="P4" i="87" s="1"/>
  <c r="X20" i="86"/>
  <c r="Q4" i="86" s="1"/>
  <c r="W20" i="86"/>
  <c r="P4" i="86" s="1"/>
  <c r="H10" i="85"/>
  <c r="J20" i="85"/>
  <c r="X19" i="85"/>
  <c r="J19" i="85"/>
  <c r="W19" i="85" s="1"/>
  <c r="X18" i="85"/>
  <c r="W18" i="85"/>
  <c r="J18" i="85"/>
  <c r="J17" i="85"/>
  <c r="X17" i="85" s="1"/>
  <c r="W16" i="85"/>
  <c r="J16" i="85"/>
  <c r="X16" i="85" s="1"/>
  <c r="X15" i="85"/>
  <c r="J15" i="85"/>
  <c r="W15" i="85" s="1"/>
  <c r="X14" i="85"/>
  <c r="W14" i="85"/>
  <c r="J14" i="85"/>
  <c r="J13" i="85"/>
  <c r="X13" i="85" s="1"/>
  <c r="J12" i="85"/>
  <c r="J11" i="85"/>
  <c r="J10" i="85"/>
  <c r="X10" i="85" s="1"/>
  <c r="J9" i="85"/>
  <c r="X9" i="85" s="1"/>
  <c r="J8" i="85"/>
  <c r="J7" i="85"/>
  <c r="X7" i="85" s="1"/>
  <c r="B7" i="85"/>
  <c r="B8" i="85" s="1"/>
  <c r="B9" i="85" s="1"/>
  <c r="B10" i="85" s="1"/>
  <c r="B11" i="85" s="1"/>
  <c r="B12" i="85" s="1"/>
  <c r="B13" i="85" s="1"/>
  <c r="B14" i="85" s="1"/>
  <c r="B15" i="85" s="1"/>
  <c r="B16" i="85" s="1"/>
  <c r="B17" i="85" s="1"/>
  <c r="B18" i="85" s="1"/>
  <c r="B19" i="85" s="1"/>
  <c r="B20" i="85" s="1"/>
  <c r="J6" i="85"/>
  <c r="O4" i="85"/>
  <c r="W13" i="85" l="1"/>
  <c r="W17" i="85"/>
  <c r="S4" i="87"/>
  <c r="Q6" i="87" s="1"/>
  <c r="R4" i="87"/>
  <c r="S4" i="86"/>
  <c r="Q6" i="86" s="1"/>
  <c r="R4" i="86"/>
  <c r="X12" i="85"/>
  <c r="W12" i="85"/>
  <c r="W11" i="85"/>
  <c r="X11" i="85"/>
  <c r="X8" i="85"/>
  <c r="W8" i="85"/>
  <c r="W6" i="85"/>
  <c r="J21" i="85"/>
  <c r="X6" i="85"/>
  <c r="W7" i="85"/>
  <c r="W9" i="85"/>
  <c r="W10" i="85"/>
  <c r="H12" i="84"/>
  <c r="H11" i="84"/>
  <c r="X20" i="85" l="1"/>
  <c r="Q4" i="85" s="1"/>
  <c r="W20" i="85"/>
  <c r="P4" i="85" s="1"/>
  <c r="H8" i="84"/>
  <c r="H6" i="84"/>
  <c r="J20" i="84"/>
  <c r="J19" i="84"/>
  <c r="X19" i="84" s="1"/>
  <c r="J18" i="84"/>
  <c r="X18" i="84" s="1"/>
  <c r="J17" i="84"/>
  <c r="X17" i="84" s="1"/>
  <c r="J16" i="84"/>
  <c r="X16" i="84" s="1"/>
  <c r="J15" i="84"/>
  <c r="X15" i="84" s="1"/>
  <c r="J14" i="84"/>
  <c r="X14" i="84" s="1"/>
  <c r="J13" i="84"/>
  <c r="X13" i="84" s="1"/>
  <c r="J12" i="84"/>
  <c r="X12" i="84" s="1"/>
  <c r="J11" i="84"/>
  <c r="X11" i="84" s="1"/>
  <c r="J10" i="84"/>
  <c r="X10" i="84" s="1"/>
  <c r="J9" i="84"/>
  <c r="X9" i="84" s="1"/>
  <c r="J8" i="84"/>
  <c r="X8" i="84" s="1"/>
  <c r="J7" i="84"/>
  <c r="W7" i="84" s="1"/>
  <c r="B7" i="84"/>
  <c r="B8" i="84" s="1"/>
  <c r="B9" i="84" s="1"/>
  <c r="B10" i="84" s="1"/>
  <c r="B11" i="84" s="1"/>
  <c r="B12" i="84" s="1"/>
  <c r="B13" i="84" s="1"/>
  <c r="B14" i="84" s="1"/>
  <c r="B15" i="84" s="1"/>
  <c r="B16" i="84" s="1"/>
  <c r="B17" i="84" s="1"/>
  <c r="B18" i="84" s="1"/>
  <c r="B19" i="84" s="1"/>
  <c r="B20" i="84" s="1"/>
  <c r="J6" i="84"/>
  <c r="O4" i="84"/>
  <c r="S4" i="85" l="1"/>
  <c r="Q6" i="85" s="1"/>
  <c r="R4" i="85"/>
  <c r="W9" i="84"/>
  <c r="X7" i="84"/>
  <c r="W8" i="84"/>
  <c r="J21" i="84"/>
  <c r="X6" i="84"/>
  <c r="W6" i="84"/>
  <c r="W10" i="84"/>
  <c r="W11" i="84"/>
  <c r="W12" i="84"/>
  <c r="W13" i="84"/>
  <c r="W14" i="84"/>
  <c r="W15" i="84"/>
  <c r="W16" i="84"/>
  <c r="W17" i="84"/>
  <c r="W18" i="84"/>
  <c r="W19" i="84"/>
  <c r="H10" i="83"/>
  <c r="H9" i="83"/>
  <c r="J9" i="83" s="1"/>
  <c r="H8" i="83"/>
  <c r="H6" i="83"/>
  <c r="J20" i="83"/>
  <c r="X19" i="83"/>
  <c r="J19" i="83"/>
  <c r="W19" i="83" s="1"/>
  <c r="X18" i="83"/>
  <c r="J18" i="83"/>
  <c r="W18" i="83" s="1"/>
  <c r="X17" i="83"/>
  <c r="J17" i="83"/>
  <c r="W17" i="83" s="1"/>
  <c r="X16" i="83"/>
  <c r="J16" i="83"/>
  <c r="W16" i="83" s="1"/>
  <c r="X15" i="83"/>
  <c r="J15" i="83"/>
  <c r="W15" i="83" s="1"/>
  <c r="J14" i="83"/>
  <c r="W14" i="83" s="1"/>
  <c r="X13" i="83"/>
  <c r="J13" i="83"/>
  <c r="W13" i="83" s="1"/>
  <c r="J12" i="83"/>
  <c r="W12" i="83" s="1"/>
  <c r="J11" i="83"/>
  <c r="W11" i="83" s="1"/>
  <c r="J10" i="83"/>
  <c r="W10" i="83" s="1"/>
  <c r="J8" i="83"/>
  <c r="J7" i="83"/>
  <c r="X7" i="83" s="1"/>
  <c r="B7" i="83"/>
  <c r="B8" i="83" s="1"/>
  <c r="B9" i="83" s="1"/>
  <c r="B10" i="83" s="1"/>
  <c r="B11" i="83" s="1"/>
  <c r="B12" i="83" s="1"/>
  <c r="B13" i="83" s="1"/>
  <c r="B14" i="83" s="1"/>
  <c r="B15" i="83" s="1"/>
  <c r="B16" i="83" s="1"/>
  <c r="B17" i="83" s="1"/>
  <c r="B18" i="83" s="1"/>
  <c r="B19" i="83" s="1"/>
  <c r="B20" i="83" s="1"/>
  <c r="J6" i="83"/>
  <c r="O4" i="83"/>
  <c r="X20" i="84" l="1"/>
  <c r="Q4" i="84" s="1"/>
  <c r="X12" i="83"/>
  <c r="X14" i="83"/>
  <c r="W20" i="84"/>
  <c r="P4" i="84" s="1"/>
  <c r="X10" i="83"/>
  <c r="X11" i="83"/>
  <c r="J21" i="83"/>
  <c r="X6" i="83"/>
  <c r="W6" i="83"/>
  <c r="W9" i="83"/>
  <c r="X9" i="83"/>
  <c r="X8" i="83"/>
  <c r="W8" i="83"/>
  <c r="W7" i="83"/>
  <c r="H8" i="82"/>
  <c r="S4" i="84" l="1"/>
  <c r="Q6" i="84" s="1"/>
  <c r="R4" i="84"/>
  <c r="W20" i="83"/>
  <c r="P4" i="83" s="1"/>
  <c r="X20" i="83"/>
  <c r="Q4" i="83" s="1"/>
  <c r="H9" i="82"/>
  <c r="H7" i="82"/>
  <c r="H6" i="82"/>
  <c r="J6" i="82" s="1"/>
  <c r="J20" i="82"/>
  <c r="J19" i="82"/>
  <c r="X19" i="82" s="1"/>
  <c r="J18" i="82"/>
  <c r="X18" i="82" s="1"/>
  <c r="J17" i="82"/>
  <c r="X17" i="82" s="1"/>
  <c r="J16" i="82"/>
  <c r="X16" i="82" s="1"/>
  <c r="J15" i="82"/>
  <c r="X15" i="82" s="1"/>
  <c r="J14" i="82"/>
  <c r="X14" i="82" s="1"/>
  <c r="J13" i="82"/>
  <c r="X13" i="82" s="1"/>
  <c r="J12" i="82"/>
  <c r="X12" i="82" s="1"/>
  <c r="J11" i="82"/>
  <c r="X11" i="82" s="1"/>
  <c r="J10" i="82"/>
  <c r="X10" i="82" s="1"/>
  <c r="J9" i="82"/>
  <c r="J8" i="82"/>
  <c r="W8" i="82" s="1"/>
  <c r="J7" i="82"/>
  <c r="B7" i="82"/>
  <c r="B8" i="82" s="1"/>
  <c r="B9" i="82" s="1"/>
  <c r="B10" i="82" s="1"/>
  <c r="B11" i="82" s="1"/>
  <c r="B12" i="82" s="1"/>
  <c r="B13" i="82" s="1"/>
  <c r="B14" i="82" s="1"/>
  <c r="B15" i="82" s="1"/>
  <c r="B16" i="82" s="1"/>
  <c r="B17" i="82" s="1"/>
  <c r="B18" i="82" s="1"/>
  <c r="B19" i="82" s="1"/>
  <c r="B20" i="82" s="1"/>
  <c r="O4" i="82"/>
  <c r="S4" i="83" l="1"/>
  <c r="Q6" i="83" s="1"/>
  <c r="R4" i="83"/>
  <c r="X8" i="82"/>
  <c r="X7" i="82"/>
  <c r="W7" i="82"/>
  <c r="W9" i="82"/>
  <c r="X9" i="82"/>
  <c r="J21" i="82"/>
  <c r="X6" i="82"/>
  <c r="W6" i="82"/>
  <c r="W10" i="82"/>
  <c r="W11" i="82"/>
  <c r="W12" i="82"/>
  <c r="W13" i="82"/>
  <c r="W14" i="82"/>
  <c r="W15" i="82"/>
  <c r="W16" i="82"/>
  <c r="W17" i="82"/>
  <c r="W18" i="82"/>
  <c r="W19" i="82"/>
  <c r="H10" i="81"/>
  <c r="H9" i="81"/>
  <c r="H8" i="81"/>
  <c r="J8" i="81" s="1"/>
  <c r="X8" i="81" s="1"/>
  <c r="H7" i="81"/>
  <c r="J7" i="81" s="1"/>
  <c r="H6" i="81"/>
  <c r="J20" i="81"/>
  <c r="J19" i="81"/>
  <c r="X19" i="81" s="1"/>
  <c r="J18" i="81"/>
  <c r="X18" i="81" s="1"/>
  <c r="J17" i="81"/>
  <c r="X17" i="81" s="1"/>
  <c r="J16" i="81"/>
  <c r="X16" i="81" s="1"/>
  <c r="J15" i="81"/>
  <c r="X15" i="81" s="1"/>
  <c r="J14" i="81"/>
  <c r="X14" i="81" s="1"/>
  <c r="J13" i="81"/>
  <c r="X13" i="81" s="1"/>
  <c r="J12" i="81"/>
  <c r="X12" i="81" s="1"/>
  <c r="J11" i="81"/>
  <c r="X11" i="81" s="1"/>
  <c r="J10" i="81"/>
  <c r="X10" i="81" s="1"/>
  <c r="J9" i="81"/>
  <c r="X9" i="81" s="1"/>
  <c r="B7" i="81"/>
  <c r="B8" i="81" s="1"/>
  <c r="B9" i="81" s="1"/>
  <c r="B10" i="81" s="1"/>
  <c r="B11" i="81" s="1"/>
  <c r="B12" i="81" s="1"/>
  <c r="B13" i="81" s="1"/>
  <c r="B14" i="81" s="1"/>
  <c r="B15" i="81" s="1"/>
  <c r="B16" i="81" s="1"/>
  <c r="B17" i="81" s="1"/>
  <c r="B18" i="81" s="1"/>
  <c r="B19" i="81" s="1"/>
  <c r="B20" i="81" s="1"/>
  <c r="J6" i="81"/>
  <c r="O4" i="81"/>
  <c r="W20" i="82" l="1"/>
  <c r="P4" i="82" s="1"/>
  <c r="X20" i="82"/>
  <c r="Q4" i="82" s="1"/>
  <c r="X7" i="81"/>
  <c r="W7" i="81"/>
  <c r="J21" i="81"/>
  <c r="W8" i="81"/>
  <c r="W9" i="81"/>
  <c r="W10" i="81"/>
  <c r="W11" i="81"/>
  <c r="W12" i="81"/>
  <c r="W13" i="81"/>
  <c r="W14" i="81"/>
  <c r="W15" i="81"/>
  <c r="W16" i="81"/>
  <c r="W17" i="81"/>
  <c r="W18" i="81"/>
  <c r="W19" i="81"/>
  <c r="W6" i="81"/>
  <c r="X6" i="81"/>
  <c r="X20" i="81" s="1"/>
  <c r="Q4" i="81" s="1"/>
  <c r="H9" i="80"/>
  <c r="H8" i="80"/>
  <c r="H7" i="80"/>
  <c r="S4" i="82" l="1"/>
  <c r="Q6" i="82" s="1"/>
  <c r="R4" i="82"/>
  <c r="W20" i="81"/>
  <c r="P4" i="81" s="1"/>
  <c r="S4" i="81" s="1"/>
  <c r="Q6" i="81" s="1"/>
  <c r="J20" i="80"/>
  <c r="J19" i="80"/>
  <c r="X19" i="80" s="1"/>
  <c r="J18" i="80"/>
  <c r="X18" i="80" s="1"/>
  <c r="J17" i="80"/>
  <c r="X17" i="80" s="1"/>
  <c r="J16" i="80"/>
  <c r="X16" i="80" s="1"/>
  <c r="J15" i="80"/>
  <c r="X15" i="80" s="1"/>
  <c r="J14" i="80"/>
  <c r="X14" i="80" s="1"/>
  <c r="J13" i="80"/>
  <c r="X13" i="80" s="1"/>
  <c r="J12" i="80"/>
  <c r="X12" i="80" s="1"/>
  <c r="J11" i="80"/>
  <c r="X11" i="80" s="1"/>
  <c r="J10" i="80"/>
  <c r="X10" i="80" s="1"/>
  <c r="J9" i="80"/>
  <c r="X9" i="80" s="1"/>
  <c r="J8" i="80"/>
  <c r="X8" i="80" s="1"/>
  <c r="J7" i="80"/>
  <c r="X7" i="80" s="1"/>
  <c r="B7" i="80"/>
  <c r="B8" i="80" s="1"/>
  <c r="B9" i="80" s="1"/>
  <c r="B10" i="80" s="1"/>
  <c r="B11" i="80" s="1"/>
  <c r="B12" i="80" s="1"/>
  <c r="B13" i="80" s="1"/>
  <c r="B14" i="80" s="1"/>
  <c r="B15" i="80" s="1"/>
  <c r="B16" i="80" s="1"/>
  <c r="B17" i="80" s="1"/>
  <c r="B18" i="80" s="1"/>
  <c r="B19" i="80" s="1"/>
  <c r="B20" i="80" s="1"/>
  <c r="J6" i="80"/>
  <c r="X6" i="80" s="1"/>
  <c r="O4" i="80"/>
  <c r="R4" i="81" l="1"/>
  <c r="X20" i="80"/>
  <c r="Q4" i="80" s="1"/>
  <c r="J21" i="80"/>
  <c r="W6" i="80"/>
  <c r="W7" i="80"/>
  <c r="W8" i="80"/>
  <c r="W9" i="80"/>
  <c r="W10" i="80"/>
  <c r="W11" i="80"/>
  <c r="W12" i="80"/>
  <c r="W13" i="80"/>
  <c r="W14" i="80"/>
  <c r="W15" i="80"/>
  <c r="W16" i="80"/>
  <c r="W17" i="80"/>
  <c r="W18" i="80"/>
  <c r="W19" i="80"/>
  <c r="J20" i="79"/>
  <c r="J19" i="79"/>
  <c r="X19" i="79" s="1"/>
  <c r="J18" i="79"/>
  <c r="X18" i="79" s="1"/>
  <c r="J17" i="79"/>
  <c r="X17" i="79" s="1"/>
  <c r="J16" i="79"/>
  <c r="X16" i="79" s="1"/>
  <c r="J15" i="79"/>
  <c r="X15" i="79" s="1"/>
  <c r="J14" i="79"/>
  <c r="X14" i="79" s="1"/>
  <c r="J13" i="79"/>
  <c r="X13" i="79" s="1"/>
  <c r="J12" i="79"/>
  <c r="X12" i="79" s="1"/>
  <c r="J11" i="79"/>
  <c r="X11" i="79" s="1"/>
  <c r="J10" i="79"/>
  <c r="X10" i="79" s="1"/>
  <c r="J9" i="79"/>
  <c r="X9" i="79" s="1"/>
  <c r="J8" i="79"/>
  <c r="X8" i="79" s="1"/>
  <c r="J7" i="79"/>
  <c r="X7" i="79" s="1"/>
  <c r="B7" i="79"/>
  <c r="B8" i="79" s="1"/>
  <c r="B9" i="79" s="1"/>
  <c r="B10" i="79" s="1"/>
  <c r="B11" i="79" s="1"/>
  <c r="B12" i="79" s="1"/>
  <c r="B13" i="79" s="1"/>
  <c r="B14" i="79" s="1"/>
  <c r="B15" i="79" s="1"/>
  <c r="B16" i="79" s="1"/>
  <c r="B17" i="79" s="1"/>
  <c r="B18" i="79" s="1"/>
  <c r="B19" i="79" s="1"/>
  <c r="B20" i="79" s="1"/>
  <c r="J6" i="79"/>
  <c r="X6" i="79" s="1"/>
  <c r="O4" i="79"/>
  <c r="X20" i="79" l="1"/>
  <c r="Q4" i="79" s="1"/>
  <c r="W20" i="80"/>
  <c r="P4" i="80" s="1"/>
  <c r="J21" i="79"/>
  <c r="W6" i="79"/>
  <c r="W7" i="79"/>
  <c r="W8" i="79"/>
  <c r="W9" i="79"/>
  <c r="W10" i="79"/>
  <c r="W11" i="79"/>
  <c r="W12" i="79"/>
  <c r="W13" i="79"/>
  <c r="W14" i="79"/>
  <c r="W15" i="79"/>
  <c r="W16" i="79"/>
  <c r="W17" i="79"/>
  <c r="W18" i="79"/>
  <c r="W19" i="79"/>
  <c r="J20" i="78"/>
  <c r="X19" i="78"/>
  <c r="W19" i="78"/>
  <c r="J19" i="78"/>
  <c r="J18" i="78"/>
  <c r="X18" i="78" s="1"/>
  <c r="J17" i="78"/>
  <c r="X17" i="78" s="1"/>
  <c r="X16" i="78"/>
  <c r="J16" i="78"/>
  <c r="W16" i="78" s="1"/>
  <c r="X15" i="78"/>
  <c r="W15" i="78"/>
  <c r="J15" i="78"/>
  <c r="J14" i="78"/>
  <c r="X14" i="78" s="1"/>
  <c r="W13" i="78"/>
  <c r="J13" i="78"/>
  <c r="X13" i="78" s="1"/>
  <c r="X12" i="78"/>
  <c r="J12" i="78"/>
  <c r="W12" i="78" s="1"/>
  <c r="X11" i="78"/>
  <c r="W11" i="78"/>
  <c r="J11" i="78"/>
  <c r="J10" i="78"/>
  <c r="X10" i="78" s="1"/>
  <c r="J9" i="78"/>
  <c r="J8" i="78"/>
  <c r="X8" i="78" s="1"/>
  <c r="B8" i="78"/>
  <c r="B9" i="78" s="1"/>
  <c r="B10" i="78" s="1"/>
  <c r="B11" i="78" s="1"/>
  <c r="B12" i="78" s="1"/>
  <c r="B13" i="78" s="1"/>
  <c r="B14" i="78" s="1"/>
  <c r="B15" i="78" s="1"/>
  <c r="B16" i="78" s="1"/>
  <c r="B17" i="78" s="1"/>
  <c r="B18" i="78" s="1"/>
  <c r="B19" i="78" s="1"/>
  <c r="B20" i="78" s="1"/>
  <c r="J7" i="78"/>
  <c r="B7" i="78"/>
  <c r="J6" i="78"/>
  <c r="X6" i="78" s="1"/>
  <c r="O4" i="78"/>
  <c r="W10" i="78" l="1"/>
  <c r="W14" i="78"/>
  <c r="W18" i="78"/>
  <c r="W17" i="78"/>
  <c r="S4" i="80"/>
  <c r="Q6" i="80" s="1"/>
  <c r="R4" i="80"/>
  <c r="W20" i="79"/>
  <c r="P4" i="79" s="1"/>
  <c r="W6" i="78"/>
  <c r="W9" i="78"/>
  <c r="X9" i="78"/>
  <c r="X7" i="78"/>
  <c r="W7" i="78"/>
  <c r="J21" i="78"/>
  <c r="W8" i="78"/>
  <c r="J6" i="77"/>
  <c r="J7" i="77"/>
  <c r="J8" i="77"/>
  <c r="X8" i="77" s="1"/>
  <c r="J9" i="77"/>
  <c r="J21" i="77" s="1"/>
  <c r="J10" i="77"/>
  <c r="X10" i="77" s="1"/>
  <c r="J20" i="77"/>
  <c r="J19" i="77"/>
  <c r="X19" i="77" s="1"/>
  <c r="J18" i="77"/>
  <c r="X18" i="77" s="1"/>
  <c r="J17" i="77"/>
  <c r="X17" i="77" s="1"/>
  <c r="J16" i="77"/>
  <c r="X16" i="77" s="1"/>
  <c r="J15" i="77"/>
  <c r="X15" i="77" s="1"/>
  <c r="J14" i="77"/>
  <c r="X14" i="77" s="1"/>
  <c r="J13" i="77"/>
  <c r="X13" i="77" s="1"/>
  <c r="J12" i="77"/>
  <c r="X12" i="77" s="1"/>
  <c r="J11" i="77"/>
  <c r="X11" i="77" s="1"/>
  <c r="X9" i="77"/>
  <c r="W7" i="77"/>
  <c r="X7" i="77"/>
  <c r="B7" i="77"/>
  <c r="B8" i="77" s="1"/>
  <c r="B9" i="77" s="1"/>
  <c r="B10" i="77" s="1"/>
  <c r="B11" i="77" s="1"/>
  <c r="B12" i="77" s="1"/>
  <c r="B13" i="77" s="1"/>
  <c r="B14" i="77" s="1"/>
  <c r="B15" i="77" s="1"/>
  <c r="B16" i="77" s="1"/>
  <c r="B17" i="77" s="1"/>
  <c r="B18" i="77" s="1"/>
  <c r="B19" i="77" s="1"/>
  <c r="B20" i="77" s="1"/>
  <c r="X6" i="77"/>
  <c r="W6" i="77"/>
  <c r="O4" i="77"/>
  <c r="H9" i="76"/>
  <c r="H7" i="76"/>
  <c r="X20" i="78" l="1"/>
  <c r="Q4" i="78" s="1"/>
  <c r="S4" i="79"/>
  <c r="Q6" i="79" s="1"/>
  <c r="R4" i="79"/>
  <c r="W20" i="78"/>
  <c r="P4" i="78" s="1"/>
  <c r="R4" i="78" s="1"/>
  <c r="S4" i="78"/>
  <c r="Q6" i="78" s="1"/>
  <c r="W8" i="77"/>
  <c r="X20" i="77"/>
  <c r="Q4" i="77" s="1"/>
  <c r="W9" i="77"/>
  <c r="W10" i="77"/>
  <c r="W11" i="77"/>
  <c r="W12" i="77"/>
  <c r="W13" i="77"/>
  <c r="W14" i="77"/>
  <c r="W15" i="77"/>
  <c r="W16" i="77"/>
  <c r="W17" i="77"/>
  <c r="W18" i="77"/>
  <c r="W19" i="77"/>
  <c r="J20" i="76"/>
  <c r="W19" i="76"/>
  <c r="J19" i="76"/>
  <c r="X19" i="76" s="1"/>
  <c r="J18" i="76"/>
  <c r="W18" i="76" s="1"/>
  <c r="X17" i="76"/>
  <c r="W17" i="76"/>
  <c r="J17" i="76"/>
  <c r="X16" i="76"/>
  <c r="J16" i="76"/>
  <c r="W16" i="76" s="1"/>
  <c r="W15" i="76"/>
  <c r="J15" i="76"/>
  <c r="X15" i="76" s="1"/>
  <c r="J14" i="76"/>
  <c r="W14" i="76" s="1"/>
  <c r="X13" i="76"/>
  <c r="W13" i="76"/>
  <c r="J13" i="76"/>
  <c r="X12" i="76"/>
  <c r="W12" i="76"/>
  <c r="J12" i="76"/>
  <c r="W11" i="76"/>
  <c r="J11" i="76"/>
  <c r="X11" i="76" s="1"/>
  <c r="J10" i="76"/>
  <c r="J9" i="76"/>
  <c r="J8" i="76"/>
  <c r="W8" i="76" s="1"/>
  <c r="J7" i="76"/>
  <c r="B7" i="76"/>
  <c r="B8" i="76" s="1"/>
  <c r="B9" i="76" s="1"/>
  <c r="B10" i="76" s="1"/>
  <c r="B11" i="76" s="1"/>
  <c r="B12" i="76" s="1"/>
  <c r="B13" i="76" s="1"/>
  <c r="B14" i="76" s="1"/>
  <c r="B15" i="76" s="1"/>
  <c r="B16" i="76" s="1"/>
  <c r="B17" i="76" s="1"/>
  <c r="B18" i="76" s="1"/>
  <c r="B19" i="76" s="1"/>
  <c r="B20" i="76" s="1"/>
  <c r="J6" i="76"/>
  <c r="X6" i="76" s="1"/>
  <c r="O4" i="76"/>
  <c r="X14" i="76" l="1"/>
  <c r="X18" i="76"/>
  <c r="W20" i="77"/>
  <c r="P4" i="77" s="1"/>
  <c r="S4" i="77" s="1"/>
  <c r="Q6" i="77" s="1"/>
  <c r="J21" i="76"/>
  <c r="W6" i="76"/>
  <c r="X9" i="76"/>
  <c r="W9" i="76"/>
  <c r="W10" i="76"/>
  <c r="X10" i="76"/>
  <c r="W7" i="76"/>
  <c r="X7" i="76"/>
  <c r="X8" i="76"/>
  <c r="H10" i="75"/>
  <c r="H9" i="75"/>
  <c r="R4" i="77" l="1"/>
  <c r="W20" i="76"/>
  <c r="P4" i="76" s="1"/>
  <c r="S4" i="76" s="1"/>
  <c r="Q6" i="76" s="1"/>
  <c r="X20" i="76"/>
  <c r="Q4" i="76" s="1"/>
  <c r="J20" i="75"/>
  <c r="J19" i="75"/>
  <c r="X19" i="75" s="1"/>
  <c r="J18" i="75"/>
  <c r="X18" i="75" s="1"/>
  <c r="J17" i="75"/>
  <c r="X17" i="75" s="1"/>
  <c r="J16" i="75"/>
  <c r="X16" i="75" s="1"/>
  <c r="J15" i="75"/>
  <c r="X15" i="75" s="1"/>
  <c r="J14" i="75"/>
  <c r="X14" i="75" s="1"/>
  <c r="J13" i="75"/>
  <c r="X13" i="75" s="1"/>
  <c r="J12" i="75"/>
  <c r="X12" i="75" s="1"/>
  <c r="J11" i="75"/>
  <c r="X11" i="75" s="1"/>
  <c r="J10" i="75"/>
  <c r="X10" i="75" s="1"/>
  <c r="J9" i="75"/>
  <c r="X9" i="75" s="1"/>
  <c r="J8" i="75"/>
  <c r="X8" i="75" s="1"/>
  <c r="J7" i="75"/>
  <c r="X7" i="75" s="1"/>
  <c r="B7" i="75"/>
  <c r="B8" i="75" s="1"/>
  <c r="B9" i="75" s="1"/>
  <c r="B10" i="75" s="1"/>
  <c r="B11" i="75" s="1"/>
  <c r="B12" i="75" s="1"/>
  <c r="B13" i="75" s="1"/>
  <c r="B14" i="75" s="1"/>
  <c r="B15" i="75" s="1"/>
  <c r="B16" i="75" s="1"/>
  <c r="B17" i="75" s="1"/>
  <c r="B18" i="75" s="1"/>
  <c r="B19" i="75" s="1"/>
  <c r="B20" i="75" s="1"/>
  <c r="J6" i="75"/>
  <c r="O4" i="75"/>
  <c r="R4" i="76" l="1"/>
  <c r="J21" i="75"/>
  <c r="W6" i="75"/>
  <c r="W7" i="75"/>
  <c r="X6" i="75"/>
  <c r="X20" i="75" s="1"/>
  <c r="Q4" i="75" s="1"/>
  <c r="W8" i="75"/>
  <c r="W9" i="75"/>
  <c r="W10" i="75"/>
  <c r="W11" i="75"/>
  <c r="W12" i="75"/>
  <c r="W13" i="75"/>
  <c r="W14" i="75"/>
  <c r="W15" i="75"/>
  <c r="W16" i="75"/>
  <c r="W17" i="75"/>
  <c r="W18" i="75"/>
  <c r="W19" i="75"/>
  <c r="W20" i="75" l="1"/>
  <c r="P4" i="75" s="1"/>
  <c r="S4" i="75" s="1"/>
  <c r="Q6" i="75" s="1"/>
  <c r="R4" i="75" l="1"/>
  <c r="H8" i="74"/>
  <c r="H6" i="74" l="1"/>
  <c r="J20" i="74"/>
  <c r="J19" i="74"/>
  <c r="X19" i="74" s="1"/>
  <c r="J18" i="74"/>
  <c r="X18" i="74" s="1"/>
  <c r="J17" i="74"/>
  <c r="X17" i="74" s="1"/>
  <c r="J16" i="74"/>
  <c r="X16" i="74" s="1"/>
  <c r="J15" i="74"/>
  <c r="X15" i="74" s="1"/>
  <c r="J14" i="74"/>
  <c r="X14" i="74" s="1"/>
  <c r="J13" i="74"/>
  <c r="X13" i="74" s="1"/>
  <c r="J12" i="74"/>
  <c r="X12" i="74" s="1"/>
  <c r="J11" i="74"/>
  <c r="X11" i="74" s="1"/>
  <c r="J10" i="74"/>
  <c r="X10" i="74" s="1"/>
  <c r="J9" i="74"/>
  <c r="X9" i="74" s="1"/>
  <c r="J8" i="74"/>
  <c r="X8" i="74" s="1"/>
  <c r="J7" i="74"/>
  <c r="X7" i="74" s="1"/>
  <c r="B7" i="74"/>
  <c r="B8" i="74" s="1"/>
  <c r="B9" i="74" s="1"/>
  <c r="B10" i="74" s="1"/>
  <c r="B11" i="74" s="1"/>
  <c r="B12" i="74" s="1"/>
  <c r="B13" i="74" s="1"/>
  <c r="B14" i="74" s="1"/>
  <c r="B15" i="74" s="1"/>
  <c r="B16" i="74" s="1"/>
  <c r="B17" i="74" s="1"/>
  <c r="B18" i="74" s="1"/>
  <c r="B19" i="74" s="1"/>
  <c r="B20" i="74" s="1"/>
  <c r="J6" i="74"/>
  <c r="O4" i="74"/>
  <c r="J21" i="74" l="1"/>
  <c r="W6" i="74"/>
  <c r="W7" i="74"/>
  <c r="X6" i="74"/>
  <c r="X20" i="74" s="1"/>
  <c r="Q4" i="74" s="1"/>
  <c r="W8" i="74"/>
  <c r="W9" i="74"/>
  <c r="W10" i="74"/>
  <c r="W11" i="74"/>
  <c r="W12" i="74"/>
  <c r="W13" i="74"/>
  <c r="W14" i="74"/>
  <c r="W15" i="74"/>
  <c r="W16" i="74"/>
  <c r="W17" i="74"/>
  <c r="W18" i="74"/>
  <c r="W19" i="74"/>
  <c r="H8" i="73"/>
  <c r="H6" i="73"/>
  <c r="J20" i="73"/>
  <c r="J19" i="73"/>
  <c r="X19" i="73" s="1"/>
  <c r="J18" i="73"/>
  <c r="X18" i="73" s="1"/>
  <c r="J17" i="73"/>
  <c r="X17" i="73" s="1"/>
  <c r="J16" i="73"/>
  <c r="X16" i="73" s="1"/>
  <c r="J15" i="73"/>
  <c r="X15" i="73" s="1"/>
  <c r="J14" i="73"/>
  <c r="X14" i="73" s="1"/>
  <c r="J13" i="73"/>
  <c r="X13" i="73" s="1"/>
  <c r="J12" i="73"/>
  <c r="X12" i="73" s="1"/>
  <c r="J11" i="73"/>
  <c r="X11" i="73" s="1"/>
  <c r="J10" i="73"/>
  <c r="X10" i="73" s="1"/>
  <c r="J9" i="73"/>
  <c r="X9" i="73" s="1"/>
  <c r="J8" i="73"/>
  <c r="X8" i="73" s="1"/>
  <c r="J7" i="73"/>
  <c r="X7" i="73" s="1"/>
  <c r="B7" i="73"/>
  <c r="B8" i="73" s="1"/>
  <c r="B9" i="73" s="1"/>
  <c r="B10" i="73" s="1"/>
  <c r="B11" i="73" s="1"/>
  <c r="B12" i="73" s="1"/>
  <c r="B13" i="73" s="1"/>
  <c r="B14" i="73" s="1"/>
  <c r="B15" i="73" s="1"/>
  <c r="B16" i="73" s="1"/>
  <c r="B17" i="73" s="1"/>
  <c r="B18" i="73" s="1"/>
  <c r="B19" i="73" s="1"/>
  <c r="B20" i="73" s="1"/>
  <c r="J6" i="73"/>
  <c r="O4" i="73"/>
  <c r="W20" i="74" l="1"/>
  <c r="P4" i="74" s="1"/>
  <c r="S4" i="74" s="1"/>
  <c r="Q6" i="74" s="1"/>
  <c r="J21" i="73"/>
  <c r="W6" i="73"/>
  <c r="W7" i="73"/>
  <c r="W8" i="73"/>
  <c r="W9" i="73"/>
  <c r="W10" i="73"/>
  <c r="W11" i="73"/>
  <c r="W12" i="73"/>
  <c r="W13" i="73"/>
  <c r="W14" i="73"/>
  <c r="W15" i="73"/>
  <c r="W16" i="73"/>
  <c r="W17" i="73"/>
  <c r="W18" i="73"/>
  <c r="W19" i="73"/>
  <c r="X6" i="73"/>
  <c r="X20" i="73" s="1"/>
  <c r="Q4" i="73" s="1"/>
  <c r="R4" i="74" l="1"/>
  <c r="W20" i="73"/>
  <c r="P4" i="73" s="1"/>
  <c r="S4" i="73" l="1"/>
  <c r="Q6" i="73" s="1"/>
  <c r="R4" i="73"/>
  <c r="J20" i="72" l="1"/>
  <c r="J19" i="72"/>
  <c r="X19" i="72" s="1"/>
  <c r="J18" i="72"/>
  <c r="X18" i="72" s="1"/>
  <c r="J17" i="72"/>
  <c r="X17" i="72" s="1"/>
  <c r="X16" i="72"/>
  <c r="J16" i="72"/>
  <c r="W16" i="72" s="1"/>
  <c r="J15" i="72"/>
  <c r="X15" i="72" s="1"/>
  <c r="J14" i="72"/>
  <c r="X14" i="72" s="1"/>
  <c r="J13" i="72"/>
  <c r="X13" i="72" s="1"/>
  <c r="J12" i="72"/>
  <c r="W12" i="72" s="1"/>
  <c r="X11" i="72"/>
  <c r="W11" i="72"/>
  <c r="J11" i="72"/>
  <c r="J10" i="72"/>
  <c r="X10" i="72" s="1"/>
  <c r="J9" i="72"/>
  <c r="X9" i="72" s="1"/>
  <c r="J8" i="72"/>
  <c r="W8" i="72" s="1"/>
  <c r="J7" i="72"/>
  <c r="W7" i="72" s="1"/>
  <c r="B7" i="72"/>
  <c r="B8" i="72" s="1"/>
  <c r="B9" i="72" s="1"/>
  <c r="B10" i="72" s="1"/>
  <c r="B11" i="72" s="1"/>
  <c r="B12" i="72" s="1"/>
  <c r="B13" i="72" s="1"/>
  <c r="B14" i="72" s="1"/>
  <c r="B15" i="72" s="1"/>
  <c r="B16" i="72" s="1"/>
  <c r="B17" i="72" s="1"/>
  <c r="B18" i="72" s="1"/>
  <c r="B19" i="72" s="1"/>
  <c r="B20" i="72" s="1"/>
  <c r="J6" i="72"/>
  <c r="W6" i="72" s="1"/>
  <c r="O4" i="72"/>
  <c r="J20" i="70"/>
  <c r="J19" i="70"/>
  <c r="X19" i="70" s="1"/>
  <c r="J18" i="70"/>
  <c r="W18" i="70" s="1"/>
  <c r="W17" i="70"/>
  <c r="J17" i="70"/>
  <c r="X17" i="70" s="1"/>
  <c r="J16" i="70"/>
  <c r="X16" i="70" s="1"/>
  <c r="J15" i="70"/>
  <c r="X15" i="70" s="1"/>
  <c r="X14" i="70"/>
  <c r="J14" i="70"/>
  <c r="W14" i="70" s="1"/>
  <c r="J13" i="70"/>
  <c r="X13" i="70" s="1"/>
  <c r="J12" i="70"/>
  <c r="X12" i="70" s="1"/>
  <c r="J11" i="70"/>
  <c r="X11" i="70" s="1"/>
  <c r="J10" i="70"/>
  <c r="W10" i="70" s="1"/>
  <c r="J9" i="70"/>
  <c r="X9" i="70" s="1"/>
  <c r="J8" i="70"/>
  <c r="W8" i="70" s="1"/>
  <c r="J7" i="70"/>
  <c r="W7" i="70" s="1"/>
  <c r="B7" i="70"/>
  <c r="B8" i="70" s="1"/>
  <c r="B9" i="70" s="1"/>
  <c r="B10" i="70" s="1"/>
  <c r="B11" i="70" s="1"/>
  <c r="B12" i="70" s="1"/>
  <c r="B13" i="70" s="1"/>
  <c r="B14" i="70" s="1"/>
  <c r="B15" i="70" s="1"/>
  <c r="B16" i="70" s="1"/>
  <c r="B17" i="70" s="1"/>
  <c r="B18" i="70" s="1"/>
  <c r="B19" i="70" s="1"/>
  <c r="B20" i="70" s="1"/>
  <c r="J6" i="70"/>
  <c r="W6" i="70" s="1"/>
  <c r="O4" i="70"/>
  <c r="X18" i="70" l="1"/>
  <c r="W19" i="72"/>
  <c r="X10" i="70"/>
  <c r="W13" i="70"/>
  <c r="X12" i="72"/>
  <c r="W15" i="72"/>
  <c r="W9" i="70"/>
  <c r="W12" i="70"/>
  <c r="W16" i="70"/>
  <c r="W10" i="72"/>
  <c r="W14" i="72"/>
  <c r="W18" i="72"/>
  <c r="X7" i="70"/>
  <c r="W11" i="70"/>
  <c r="W15" i="70"/>
  <c r="W19" i="70"/>
  <c r="W13" i="72"/>
  <c r="W17" i="72"/>
  <c r="W9" i="72"/>
  <c r="W20" i="72" s="1"/>
  <c r="P4" i="72" s="1"/>
  <c r="S4" i="72" s="1"/>
  <c r="Q6" i="72" s="1"/>
  <c r="X7" i="72"/>
  <c r="X8" i="72"/>
  <c r="J21" i="72"/>
  <c r="X6" i="72"/>
  <c r="X20" i="72" s="1"/>
  <c r="Q4" i="72" s="1"/>
  <c r="X8" i="70"/>
  <c r="J21" i="70"/>
  <c r="X6" i="70"/>
  <c r="W20" i="70" l="1"/>
  <c r="P4" i="70" s="1"/>
  <c r="S4" i="70" s="1"/>
  <c r="Q6" i="70" s="1"/>
  <c r="X20" i="70"/>
  <c r="Q4" i="70" s="1"/>
  <c r="R4" i="72"/>
  <c r="R4" i="70"/>
  <c r="J20" i="68" l="1"/>
  <c r="J19" i="68"/>
  <c r="W19" i="68" s="1"/>
  <c r="J18" i="68"/>
  <c r="X18" i="68" s="1"/>
  <c r="X17" i="68"/>
  <c r="J17" i="68"/>
  <c r="W17" i="68" s="1"/>
  <c r="J16" i="68"/>
  <c r="X16" i="68" s="1"/>
  <c r="J15" i="68"/>
  <c r="W15" i="68" s="1"/>
  <c r="J14" i="68"/>
  <c r="X14" i="68" s="1"/>
  <c r="J13" i="68"/>
  <c r="W13" i="68" s="1"/>
  <c r="J12" i="68"/>
  <c r="X12" i="68" s="1"/>
  <c r="J11" i="68"/>
  <c r="W11" i="68" s="1"/>
  <c r="J10" i="68"/>
  <c r="X10" i="68" s="1"/>
  <c r="J9" i="68"/>
  <c r="W9" i="68" s="1"/>
  <c r="J8" i="68"/>
  <c r="W8" i="68" s="1"/>
  <c r="J7" i="68"/>
  <c r="W7" i="68" s="1"/>
  <c r="B7" i="68"/>
  <c r="B8" i="68" s="1"/>
  <c r="B9" i="68" s="1"/>
  <c r="B10" i="68" s="1"/>
  <c r="B11" i="68" s="1"/>
  <c r="B12" i="68" s="1"/>
  <c r="B13" i="68" s="1"/>
  <c r="B14" i="68" s="1"/>
  <c r="B15" i="68" s="1"/>
  <c r="B16" i="68" s="1"/>
  <c r="B17" i="68" s="1"/>
  <c r="B18" i="68" s="1"/>
  <c r="B19" i="68" s="1"/>
  <c r="B20" i="68" s="1"/>
  <c r="J6" i="68"/>
  <c r="W6" i="68" s="1"/>
  <c r="O4" i="68"/>
  <c r="J20" i="67"/>
  <c r="X19" i="67"/>
  <c r="J19" i="67"/>
  <c r="W19" i="67" s="1"/>
  <c r="J18" i="67"/>
  <c r="W18" i="67" s="1"/>
  <c r="J17" i="67"/>
  <c r="X17" i="67" s="1"/>
  <c r="J16" i="67"/>
  <c r="W16" i="67" s="1"/>
  <c r="W15" i="67"/>
  <c r="J15" i="67"/>
  <c r="X15" i="67" s="1"/>
  <c r="J14" i="67"/>
  <c r="W14" i="67" s="1"/>
  <c r="J13" i="67"/>
  <c r="X13" i="67" s="1"/>
  <c r="X12" i="67"/>
  <c r="J12" i="67"/>
  <c r="W12" i="67" s="1"/>
  <c r="J11" i="67"/>
  <c r="X11" i="67" s="1"/>
  <c r="J10" i="67"/>
  <c r="W10" i="67" s="1"/>
  <c r="J9" i="67"/>
  <c r="X9" i="67" s="1"/>
  <c r="J8" i="67"/>
  <c r="W8" i="67" s="1"/>
  <c r="J7" i="67"/>
  <c r="X7" i="67" s="1"/>
  <c r="B7" i="67"/>
  <c r="B8" i="67" s="1"/>
  <c r="B9" i="67" s="1"/>
  <c r="B10" i="67" s="1"/>
  <c r="B11" i="67" s="1"/>
  <c r="B12" i="67" s="1"/>
  <c r="B13" i="67" s="1"/>
  <c r="B14" i="67" s="1"/>
  <c r="B15" i="67" s="1"/>
  <c r="B16" i="67" s="1"/>
  <c r="B17" i="67" s="1"/>
  <c r="B18" i="67" s="1"/>
  <c r="B19" i="67" s="1"/>
  <c r="B20" i="67" s="1"/>
  <c r="J6" i="67"/>
  <c r="W6" i="67" s="1"/>
  <c r="O4" i="67"/>
  <c r="W11" i="67" l="1"/>
  <c r="X13" i="68"/>
  <c r="W16" i="68"/>
  <c r="X16" i="67"/>
  <c r="W12" i="68"/>
  <c r="X10" i="67"/>
  <c r="W13" i="67"/>
  <c r="X14" i="67"/>
  <c r="W17" i="67"/>
  <c r="X18" i="67"/>
  <c r="W14" i="68"/>
  <c r="X15" i="68"/>
  <c r="W18" i="68"/>
  <c r="X19" i="68"/>
  <c r="X11" i="68"/>
  <c r="W10" i="68"/>
  <c r="X8" i="68"/>
  <c r="X7" i="68"/>
  <c r="X9" i="68"/>
  <c r="J21" i="68"/>
  <c r="X6" i="68"/>
  <c r="W9" i="67"/>
  <c r="W7" i="67"/>
  <c r="X8" i="67"/>
  <c r="J21" i="67"/>
  <c r="X6" i="67"/>
  <c r="W20" i="68" l="1"/>
  <c r="P4" i="68" s="1"/>
  <c r="S4" i="68" s="1"/>
  <c r="Q6" i="68" s="1"/>
  <c r="X20" i="68"/>
  <c r="Q4" i="68" s="1"/>
  <c r="R4" i="68" s="1"/>
  <c r="W20" i="67"/>
  <c r="P4" i="67" s="1"/>
  <c r="S4" i="67" s="1"/>
  <c r="Q6" i="67" s="1"/>
  <c r="X20" i="67"/>
  <c r="Q4" i="67" s="1"/>
  <c r="R4" i="67" l="1"/>
  <c r="J20" i="66" l="1"/>
  <c r="J19" i="66"/>
  <c r="X19" i="66" s="1"/>
  <c r="J18" i="66"/>
  <c r="X18" i="66" s="1"/>
  <c r="X17" i="66"/>
  <c r="J17" i="66"/>
  <c r="W17" i="66" s="1"/>
  <c r="J16" i="66"/>
  <c r="X16" i="66" s="1"/>
  <c r="J15" i="66"/>
  <c r="W15" i="66" s="1"/>
  <c r="J14" i="66"/>
  <c r="X14" i="66" s="1"/>
  <c r="X13" i="66"/>
  <c r="J13" i="66"/>
  <c r="W13" i="66" s="1"/>
  <c r="J12" i="66"/>
  <c r="X12" i="66" s="1"/>
  <c r="J11" i="66"/>
  <c r="W11" i="66" s="1"/>
  <c r="J10" i="66"/>
  <c r="X10" i="66" s="1"/>
  <c r="J9" i="66"/>
  <c r="X9" i="66" s="1"/>
  <c r="J8" i="66"/>
  <c r="W8" i="66" s="1"/>
  <c r="J7" i="66"/>
  <c r="W7" i="66" s="1"/>
  <c r="B7" i="66"/>
  <c r="B8" i="66" s="1"/>
  <c r="B9" i="66" s="1"/>
  <c r="B10" i="66" s="1"/>
  <c r="B11" i="66" s="1"/>
  <c r="B12" i="66" s="1"/>
  <c r="B13" i="66" s="1"/>
  <c r="B14" i="66" s="1"/>
  <c r="B15" i="66" s="1"/>
  <c r="B16" i="66" s="1"/>
  <c r="B17" i="66" s="1"/>
  <c r="B18" i="66" s="1"/>
  <c r="B19" i="66" s="1"/>
  <c r="B20" i="66" s="1"/>
  <c r="J6" i="66"/>
  <c r="W6" i="66" s="1"/>
  <c r="O4" i="66"/>
  <c r="J20" i="65"/>
  <c r="X19" i="65"/>
  <c r="J19" i="65"/>
  <c r="W19" i="65" s="1"/>
  <c r="J18" i="65"/>
  <c r="W18" i="65" s="1"/>
  <c r="J17" i="65"/>
  <c r="X17" i="65" s="1"/>
  <c r="J16" i="65"/>
  <c r="X16" i="65" s="1"/>
  <c r="J15" i="65"/>
  <c r="W15" i="65" s="1"/>
  <c r="W14" i="65"/>
  <c r="J14" i="65"/>
  <c r="X14" i="65" s="1"/>
  <c r="J13" i="65"/>
  <c r="X13" i="65" s="1"/>
  <c r="J12" i="65"/>
  <c r="X12" i="65" s="1"/>
  <c r="X11" i="65"/>
  <c r="J11" i="65"/>
  <c r="W11" i="65" s="1"/>
  <c r="X10" i="65"/>
  <c r="J10" i="65"/>
  <c r="W10" i="65" s="1"/>
  <c r="J9" i="65"/>
  <c r="X9" i="65" s="1"/>
  <c r="J8" i="65"/>
  <c r="W8" i="65" s="1"/>
  <c r="J7" i="65"/>
  <c r="W7" i="65" s="1"/>
  <c r="B7" i="65"/>
  <c r="B8" i="65" s="1"/>
  <c r="B9" i="65" s="1"/>
  <c r="B10" i="65" s="1"/>
  <c r="B11" i="65" s="1"/>
  <c r="B12" i="65" s="1"/>
  <c r="B13" i="65" s="1"/>
  <c r="B14" i="65" s="1"/>
  <c r="B15" i="65" s="1"/>
  <c r="B16" i="65" s="1"/>
  <c r="B17" i="65" s="1"/>
  <c r="B18" i="65" s="1"/>
  <c r="B19" i="65" s="1"/>
  <c r="B20" i="65" s="1"/>
  <c r="J6" i="65"/>
  <c r="W6" i="65" s="1"/>
  <c r="O4" i="65"/>
  <c r="J20" i="64"/>
  <c r="J19" i="64"/>
  <c r="W19" i="64" s="1"/>
  <c r="J18" i="64"/>
  <c r="X18" i="64" s="1"/>
  <c r="X17" i="64"/>
  <c r="J17" i="64"/>
  <c r="W17" i="64" s="1"/>
  <c r="X16" i="64"/>
  <c r="J16" i="64"/>
  <c r="W16" i="64" s="1"/>
  <c r="J15" i="64"/>
  <c r="X15" i="64" s="1"/>
  <c r="J14" i="64"/>
  <c r="X14" i="64" s="1"/>
  <c r="J13" i="64"/>
  <c r="W13" i="64" s="1"/>
  <c r="W12" i="64"/>
  <c r="J12" i="64"/>
  <c r="X12" i="64" s="1"/>
  <c r="J11" i="64"/>
  <c r="W11" i="64" s="1"/>
  <c r="J10" i="64"/>
  <c r="W10" i="64" s="1"/>
  <c r="J9" i="64"/>
  <c r="X9" i="64" s="1"/>
  <c r="J8" i="64"/>
  <c r="W8" i="64" s="1"/>
  <c r="J7" i="64"/>
  <c r="W7" i="64" s="1"/>
  <c r="B7" i="64"/>
  <c r="B8" i="64" s="1"/>
  <c r="B9" i="64" s="1"/>
  <c r="B10" i="64" s="1"/>
  <c r="B11" i="64" s="1"/>
  <c r="B12" i="64" s="1"/>
  <c r="B13" i="64" s="1"/>
  <c r="B14" i="64" s="1"/>
  <c r="B15" i="64" s="1"/>
  <c r="B16" i="64" s="1"/>
  <c r="B17" i="64" s="1"/>
  <c r="B18" i="64" s="1"/>
  <c r="B19" i="64" s="1"/>
  <c r="B20" i="64" s="1"/>
  <c r="J6" i="64"/>
  <c r="W6" i="64" s="1"/>
  <c r="O4" i="64"/>
  <c r="J20" i="63"/>
  <c r="X19" i="63"/>
  <c r="J19" i="63"/>
  <c r="W19" i="63" s="1"/>
  <c r="J18" i="63"/>
  <c r="X18" i="63" s="1"/>
  <c r="J17" i="63"/>
  <c r="X17" i="63" s="1"/>
  <c r="J16" i="63"/>
  <c r="W16" i="63" s="1"/>
  <c r="W15" i="63"/>
  <c r="J15" i="63"/>
  <c r="X15" i="63" s="1"/>
  <c r="J14" i="63"/>
  <c r="X14" i="63" s="1"/>
  <c r="J13" i="63"/>
  <c r="X13" i="63" s="1"/>
  <c r="J12" i="63"/>
  <c r="W12" i="63" s="1"/>
  <c r="J11" i="63"/>
  <c r="X11" i="63" s="1"/>
  <c r="J10" i="63"/>
  <c r="W10" i="63" s="1"/>
  <c r="J9" i="63"/>
  <c r="X9" i="63" s="1"/>
  <c r="J8" i="63"/>
  <c r="W8" i="63" s="1"/>
  <c r="J7" i="63"/>
  <c r="X7" i="63" s="1"/>
  <c r="B7" i="63"/>
  <c r="B8" i="63" s="1"/>
  <c r="B9" i="63" s="1"/>
  <c r="B10" i="63" s="1"/>
  <c r="B11" i="63" s="1"/>
  <c r="B12" i="63" s="1"/>
  <c r="B13" i="63" s="1"/>
  <c r="B14" i="63" s="1"/>
  <c r="B15" i="63" s="1"/>
  <c r="B16" i="63" s="1"/>
  <c r="B17" i="63" s="1"/>
  <c r="B18" i="63" s="1"/>
  <c r="B19" i="63" s="1"/>
  <c r="B20" i="63" s="1"/>
  <c r="J6" i="63"/>
  <c r="W6" i="63" s="1"/>
  <c r="O4" i="63"/>
  <c r="J6" i="62"/>
  <c r="W6" i="62" s="1"/>
  <c r="J7" i="62"/>
  <c r="X7" i="62" s="1"/>
  <c r="J8" i="62"/>
  <c r="X8" i="62" s="1"/>
  <c r="J9" i="62"/>
  <c r="X9" i="62" s="1"/>
  <c r="J10" i="62"/>
  <c r="W10" i="62" s="1"/>
  <c r="J20" i="62"/>
  <c r="J19" i="62"/>
  <c r="X19" i="62" s="1"/>
  <c r="J18" i="62"/>
  <c r="W18" i="62" s="1"/>
  <c r="X17" i="62"/>
  <c r="W17" i="62"/>
  <c r="J17" i="62"/>
  <c r="J16" i="62"/>
  <c r="X16" i="62" s="1"/>
  <c r="J15" i="62"/>
  <c r="X15" i="62" s="1"/>
  <c r="X14" i="62"/>
  <c r="J14" i="62"/>
  <c r="W14" i="62" s="1"/>
  <c r="J13" i="62"/>
  <c r="X13" i="62" s="1"/>
  <c r="J12" i="62"/>
  <c r="X12" i="62" s="1"/>
  <c r="J11" i="62"/>
  <c r="W11" i="62" s="1"/>
  <c r="W9" i="62"/>
  <c r="B7" i="62"/>
  <c r="B8" i="62" s="1"/>
  <c r="B9" i="62" s="1"/>
  <c r="B10" i="62" s="1"/>
  <c r="B11" i="62" s="1"/>
  <c r="B12" i="62" s="1"/>
  <c r="B13" i="62" s="1"/>
  <c r="B14" i="62" s="1"/>
  <c r="B15" i="62" s="1"/>
  <c r="B16" i="62" s="1"/>
  <c r="B17" i="62" s="1"/>
  <c r="B18" i="62" s="1"/>
  <c r="B19" i="62" s="1"/>
  <c r="B20" i="62" s="1"/>
  <c r="O4" i="62"/>
  <c r="J20" i="61"/>
  <c r="J19" i="61"/>
  <c r="W19" i="61" s="1"/>
  <c r="J18" i="61"/>
  <c r="W18" i="61" s="1"/>
  <c r="J17" i="61"/>
  <c r="W17" i="61" s="1"/>
  <c r="J16" i="61"/>
  <c r="W16" i="61" s="1"/>
  <c r="J15" i="61"/>
  <c r="W15" i="61" s="1"/>
  <c r="J14" i="61"/>
  <c r="W14" i="61" s="1"/>
  <c r="J13" i="61"/>
  <c r="W13" i="61" s="1"/>
  <c r="J12" i="61"/>
  <c r="W12" i="61" s="1"/>
  <c r="J11" i="61"/>
  <c r="W11" i="61" s="1"/>
  <c r="J10" i="61"/>
  <c r="W10" i="61" s="1"/>
  <c r="J9" i="61"/>
  <c r="W9" i="61" s="1"/>
  <c r="J8" i="61"/>
  <c r="W8" i="61" s="1"/>
  <c r="J7" i="61"/>
  <c r="W7" i="61" s="1"/>
  <c r="B7" i="61"/>
  <c r="B8" i="61" s="1"/>
  <c r="B9" i="61" s="1"/>
  <c r="B10" i="61" s="1"/>
  <c r="B11" i="61" s="1"/>
  <c r="B12" i="61" s="1"/>
  <c r="B13" i="61" s="1"/>
  <c r="B14" i="61" s="1"/>
  <c r="B15" i="61" s="1"/>
  <c r="B16" i="61" s="1"/>
  <c r="B17" i="61" s="1"/>
  <c r="B18" i="61" s="1"/>
  <c r="B19" i="61" s="1"/>
  <c r="B20" i="61" s="1"/>
  <c r="J6" i="61"/>
  <c r="W6" i="61" s="1"/>
  <c r="O4" i="61"/>
  <c r="J20" i="60"/>
  <c r="J19" i="60"/>
  <c r="X19" i="60" s="1"/>
  <c r="J18" i="60"/>
  <c r="X18" i="60" s="1"/>
  <c r="J17" i="60"/>
  <c r="W17" i="60" s="1"/>
  <c r="X16" i="60"/>
  <c r="J16" i="60"/>
  <c r="W16" i="60" s="1"/>
  <c r="J15" i="60"/>
  <c r="W15" i="60" s="1"/>
  <c r="J14" i="60"/>
  <c r="X14" i="60" s="1"/>
  <c r="J13" i="60"/>
  <c r="W13" i="60" s="1"/>
  <c r="W12" i="60"/>
  <c r="J12" i="60"/>
  <c r="X12" i="60" s="1"/>
  <c r="J11" i="60"/>
  <c r="W11" i="60" s="1"/>
  <c r="J10" i="60"/>
  <c r="W10" i="60" s="1"/>
  <c r="W9" i="60"/>
  <c r="J9" i="60"/>
  <c r="X9" i="60" s="1"/>
  <c r="J8" i="60"/>
  <c r="W8" i="60" s="1"/>
  <c r="J7" i="60"/>
  <c r="W7" i="60" s="1"/>
  <c r="B7" i="60"/>
  <c r="B8" i="60" s="1"/>
  <c r="B9" i="60" s="1"/>
  <c r="B10" i="60" s="1"/>
  <c r="B11" i="60" s="1"/>
  <c r="B12" i="60" s="1"/>
  <c r="B13" i="60" s="1"/>
  <c r="B14" i="60" s="1"/>
  <c r="B15" i="60" s="1"/>
  <c r="B16" i="60" s="1"/>
  <c r="B17" i="60" s="1"/>
  <c r="B18" i="60" s="1"/>
  <c r="B19" i="60" s="1"/>
  <c r="B20" i="60" s="1"/>
  <c r="J6" i="60"/>
  <c r="X6" i="60" s="1"/>
  <c r="O4" i="60"/>
  <c r="J20" i="59"/>
  <c r="X19" i="59"/>
  <c r="J19" i="59"/>
  <c r="W19" i="59" s="1"/>
  <c r="J18" i="59"/>
  <c r="W18" i="59" s="1"/>
  <c r="J17" i="59"/>
  <c r="W17" i="59" s="1"/>
  <c r="J16" i="59"/>
  <c r="X16" i="59" s="1"/>
  <c r="J15" i="59"/>
  <c r="W15" i="59" s="1"/>
  <c r="W14" i="59"/>
  <c r="J14" i="59"/>
  <c r="X14" i="59" s="1"/>
  <c r="J13" i="59"/>
  <c r="W13" i="59" s="1"/>
  <c r="J12" i="59"/>
  <c r="X12" i="59" s="1"/>
  <c r="X11" i="59"/>
  <c r="J11" i="59"/>
  <c r="W11" i="59" s="1"/>
  <c r="J10" i="59"/>
  <c r="X10" i="59" s="1"/>
  <c r="J9" i="59"/>
  <c r="X9" i="59" s="1"/>
  <c r="J8" i="59"/>
  <c r="W8" i="59" s="1"/>
  <c r="J7" i="59"/>
  <c r="W7" i="59" s="1"/>
  <c r="B7" i="59"/>
  <c r="B8" i="59" s="1"/>
  <c r="B9" i="59" s="1"/>
  <c r="B10" i="59" s="1"/>
  <c r="B11" i="59" s="1"/>
  <c r="B12" i="59" s="1"/>
  <c r="B13" i="59" s="1"/>
  <c r="B14" i="59" s="1"/>
  <c r="B15" i="59" s="1"/>
  <c r="B16" i="59" s="1"/>
  <c r="B17" i="59" s="1"/>
  <c r="B18" i="59" s="1"/>
  <c r="B19" i="59" s="1"/>
  <c r="B20" i="59" s="1"/>
  <c r="J6" i="59"/>
  <c r="W6" i="59" s="1"/>
  <c r="O4" i="59"/>
  <c r="J20" i="58"/>
  <c r="J19" i="58"/>
  <c r="W19" i="58" s="1"/>
  <c r="J18" i="58"/>
  <c r="X18" i="58" s="1"/>
  <c r="X17" i="58"/>
  <c r="J17" i="58"/>
  <c r="W17" i="58" s="1"/>
  <c r="X16" i="58"/>
  <c r="J16" i="58"/>
  <c r="W16" i="58" s="1"/>
  <c r="J15" i="58"/>
  <c r="X15" i="58" s="1"/>
  <c r="J14" i="58"/>
  <c r="X14" i="58" s="1"/>
  <c r="J13" i="58"/>
  <c r="W13" i="58" s="1"/>
  <c r="W12" i="58"/>
  <c r="J12" i="58"/>
  <c r="X12" i="58" s="1"/>
  <c r="J11" i="58"/>
  <c r="W11" i="58" s="1"/>
  <c r="J10" i="58"/>
  <c r="X10" i="58" s="1"/>
  <c r="X9" i="58"/>
  <c r="J9" i="58"/>
  <c r="W9" i="58" s="1"/>
  <c r="J8" i="58"/>
  <c r="W8" i="58" s="1"/>
  <c r="J7" i="58"/>
  <c r="W7" i="58" s="1"/>
  <c r="B7" i="58"/>
  <c r="B8" i="58" s="1"/>
  <c r="B9" i="58" s="1"/>
  <c r="B10" i="58" s="1"/>
  <c r="B11" i="58" s="1"/>
  <c r="B12" i="58" s="1"/>
  <c r="B13" i="58" s="1"/>
  <c r="B14" i="58" s="1"/>
  <c r="B15" i="58" s="1"/>
  <c r="B16" i="58" s="1"/>
  <c r="B17" i="58" s="1"/>
  <c r="B18" i="58" s="1"/>
  <c r="B19" i="58" s="1"/>
  <c r="B20" i="58" s="1"/>
  <c r="J6" i="58"/>
  <c r="W6" i="58" s="1"/>
  <c r="O4" i="58"/>
  <c r="X18" i="59" l="1"/>
  <c r="X18" i="65"/>
  <c r="W10" i="59"/>
  <c r="X10" i="60"/>
  <c r="W13" i="62"/>
  <c r="W9" i="63"/>
  <c r="X10" i="64"/>
  <c r="W16" i="66"/>
  <c r="X17" i="60"/>
  <c r="W9" i="66"/>
  <c r="W12" i="66"/>
  <c r="X13" i="58"/>
  <c r="X15" i="59"/>
  <c r="X13" i="60"/>
  <c r="X18" i="62"/>
  <c r="X16" i="63"/>
  <c r="X13" i="64"/>
  <c r="X15" i="65"/>
  <c r="W15" i="58"/>
  <c r="W19" i="60"/>
  <c r="W16" i="62"/>
  <c r="W14" i="63"/>
  <c r="W18" i="63"/>
  <c r="W15" i="64"/>
  <c r="W13" i="65"/>
  <c r="W17" i="65"/>
  <c r="W19" i="66"/>
  <c r="W10" i="58"/>
  <c r="X11" i="58"/>
  <c r="W14" i="58"/>
  <c r="W20" i="58" s="1"/>
  <c r="P4" i="58" s="1"/>
  <c r="S4" i="58" s="1"/>
  <c r="Q6" i="58" s="1"/>
  <c r="W18" i="58"/>
  <c r="X19" i="58"/>
  <c r="W9" i="59"/>
  <c r="W12" i="59"/>
  <c r="W20" i="59" s="1"/>
  <c r="P4" i="59" s="1"/>
  <c r="S4" i="59" s="1"/>
  <c r="Q6" i="59" s="1"/>
  <c r="X13" i="59"/>
  <c r="W16" i="59"/>
  <c r="X17" i="59"/>
  <c r="X11" i="60"/>
  <c r="W14" i="60"/>
  <c r="X15" i="60"/>
  <c r="W18" i="60"/>
  <c r="W12" i="62"/>
  <c r="W15" i="62"/>
  <c r="W19" i="62"/>
  <c r="X10" i="63"/>
  <c r="W13" i="63"/>
  <c r="W17" i="63"/>
  <c r="X11" i="64"/>
  <c r="W14" i="64"/>
  <c r="W18" i="64"/>
  <c r="X19" i="64"/>
  <c r="W9" i="65"/>
  <c r="W12" i="65"/>
  <c r="W16" i="65"/>
  <c r="W10" i="66"/>
  <c r="X11" i="66"/>
  <c r="W14" i="66"/>
  <c r="X15" i="66"/>
  <c r="W18" i="66"/>
  <c r="X7" i="64"/>
  <c r="X7" i="66"/>
  <c r="W20" i="66"/>
  <c r="P4" i="66" s="1"/>
  <c r="S4" i="66" s="1"/>
  <c r="Q6" i="66" s="1"/>
  <c r="X8" i="66"/>
  <c r="J21" i="66"/>
  <c r="X6" i="66"/>
  <c r="X7" i="65"/>
  <c r="X8" i="65"/>
  <c r="J21" i="65"/>
  <c r="X6" i="65"/>
  <c r="W9" i="64"/>
  <c r="X8" i="64"/>
  <c r="J21" i="64"/>
  <c r="X6" i="64"/>
  <c r="W11" i="63"/>
  <c r="W7" i="63"/>
  <c r="X8" i="63"/>
  <c r="X12" i="63"/>
  <c r="J21" i="63"/>
  <c r="X6" i="63"/>
  <c r="X11" i="62"/>
  <c r="W8" i="62"/>
  <c r="W7" i="62"/>
  <c r="X10" i="62"/>
  <c r="X6" i="62"/>
  <c r="J21" i="62"/>
  <c r="W20" i="61"/>
  <c r="P4" i="61" s="1"/>
  <c r="S4" i="61" s="1"/>
  <c r="Q6" i="61" s="1"/>
  <c r="X11" i="61"/>
  <c r="J21" i="61"/>
  <c r="X6" i="61"/>
  <c r="X7" i="61"/>
  <c r="X8" i="61"/>
  <c r="X9" i="61"/>
  <c r="X10" i="61"/>
  <c r="X12" i="61"/>
  <c r="X13" i="61"/>
  <c r="X14" i="61"/>
  <c r="X15" i="61"/>
  <c r="X16" i="61"/>
  <c r="X17" i="61"/>
  <c r="X18" i="61"/>
  <c r="X19" i="61"/>
  <c r="X7" i="60"/>
  <c r="X8" i="60"/>
  <c r="J21" i="60"/>
  <c r="W6" i="60"/>
  <c r="W20" i="60" s="1"/>
  <c r="P4" i="60" s="1"/>
  <c r="S4" i="60" s="1"/>
  <c r="Q6" i="60" s="1"/>
  <c r="X7" i="59"/>
  <c r="X6" i="59"/>
  <c r="X8" i="59"/>
  <c r="J21" i="59"/>
  <c r="X7" i="58"/>
  <c r="X8" i="58"/>
  <c r="J21" i="58"/>
  <c r="X6" i="58"/>
  <c r="J20" i="57"/>
  <c r="J19" i="57"/>
  <c r="X19" i="57" s="1"/>
  <c r="X18" i="57"/>
  <c r="J18" i="57"/>
  <c r="W18" i="57" s="1"/>
  <c r="J17" i="57"/>
  <c r="W17" i="57" s="1"/>
  <c r="J16" i="57"/>
  <c r="X16" i="57" s="1"/>
  <c r="J15" i="57"/>
  <c r="W15" i="57" s="1"/>
  <c r="X14" i="57"/>
  <c r="W14" i="57"/>
  <c r="J14" i="57"/>
  <c r="J13" i="57"/>
  <c r="X13" i="57" s="1"/>
  <c r="J12" i="57"/>
  <c r="X12" i="57" s="1"/>
  <c r="X11" i="57"/>
  <c r="J11" i="57"/>
  <c r="W11" i="57" s="1"/>
  <c r="J10" i="57"/>
  <c r="W10" i="57" s="1"/>
  <c r="J9" i="57"/>
  <c r="X9" i="57" s="1"/>
  <c r="J8" i="57"/>
  <c r="W8" i="57" s="1"/>
  <c r="J7" i="57"/>
  <c r="W7" i="57" s="1"/>
  <c r="B7" i="57"/>
  <c r="B8" i="57" s="1"/>
  <c r="B9" i="57" s="1"/>
  <c r="B10" i="57" s="1"/>
  <c r="B11" i="57" s="1"/>
  <c r="B12" i="57" s="1"/>
  <c r="B13" i="57" s="1"/>
  <c r="B14" i="57" s="1"/>
  <c r="B15" i="57" s="1"/>
  <c r="B16" i="57" s="1"/>
  <c r="B17" i="57" s="1"/>
  <c r="B18" i="57" s="1"/>
  <c r="B19" i="57" s="1"/>
  <c r="B20" i="57" s="1"/>
  <c r="J6" i="57"/>
  <c r="W6" i="57" s="1"/>
  <c r="O4" i="57"/>
  <c r="J20" i="56"/>
  <c r="J19" i="56"/>
  <c r="X19" i="56" s="1"/>
  <c r="J18" i="56"/>
  <c r="X18" i="56" s="1"/>
  <c r="J17" i="56"/>
  <c r="W17" i="56" s="1"/>
  <c r="X16" i="56"/>
  <c r="W16" i="56"/>
  <c r="J16" i="56"/>
  <c r="J15" i="56"/>
  <c r="W15" i="56" s="1"/>
  <c r="J14" i="56"/>
  <c r="X14" i="56" s="1"/>
  <c r="X13" i="56"/>
  <c r="J13" i="56"/>
  <c r="W13" i="56" s="1"/>
  <c r="W12" i="56"/>
  <c r="J12" i="56"/>
  <c r="X12" i="56" s="1"/>
  <c r="J11" i="56"/>
  <c r="W11" i="56" s="1"/>
  <c r="J10" i="56"/>
  <c r="X10" i="56" s="1"/>
  <c r="W9" i="56"/>
  <c r="J9" i="56"/>
  <c r="X9" i="56" s="1"/>
  <c r="J8" i="56"/>
  <c r="X8" i="56" s="1"/>
  <c r="J7" i="56"/>
  <c r="W7" i="56" s="1"/>
  <c r="B7" i="56"/>
  <c r="B8" i="56" s="1"/>
  <c r="B9" i="56" s="1"/>
  <c r="B10" i="56" s="1"/>
  <c r="B11" i="56" s="1"/>
  <c r="B12" i="56" s="1"/>
  <c r="B13" i="56" s="1"/>
  <c r="B14" i="56" s="1"/>
  <c r="B15" i="56" s="1"/>
  <c r="B16" i="56" s="1"/>
  <c r="B17" i="56" s="1"/>
  <c r="B18" i="56" s="1"/>
  <c r="B19" i="56" s="1"/>
  <c r="B20" i="56" s="1"/>
  <c r="J6" i="56"/>
  <c r="O4" i="56"/>
  <c r="J20" i="55"/>
  <c r="X19" i="55"/>
  <c r="J19" i="55"/>
  <c r="W19" i="55" s="1"/>
  <c r="J18" i="55"/>
  <c r="X18" i="55" s="1"/>
  <c r="J17" i="55"/>
  <c r="X17" i="55" s="1"/>
  <c r="J16" i="55"/>
  <c r="X16" i="55" s="1"/>
  <c r="J15" i="55"/>
  <c r="W15" i="55" s="1"/>
  <c r="J14" i="55"/>
  <c r="X14" i="55" s="1"/>
  <c r="J13" i="55"/>
  <c r="X13" i="55" s="1"/>
  <c r="J12" i="55"/>
  <c r="X12" i="55" s="1"/>
  <c r="J11" i="55"/>
  <c r="W11" i="55" s="1"/>
  <c r="X10" i="55"/>
  <c r="W10" i="55"/>
  <c r="J10" i="55"/>
  <c r="J9" i="55"/>
  <c r="X9" i="55" s="1"/>
  <c r="J8" i="55"/>
  <c r="W8" i="55" s="1"/>
  <c r="J7" i="55"/>
  <c r="W7" i="55" s="1"/>
  <c r="B7" i="55"/>
  <c r="B8" i="55" s="1"/>
  <c r="B9" i="55" s="1"/>
  <c r="B10" i="55" s="1"/>
  <c r="B11" i="55" s="1"/>
  <c r="B12" i="55" s="1"/>
  <c r="B13" i="55" s="1"/>
  <c r="B14" i="55" s="1"/>
  <c r="B15" i="55" s="1"/>
  <c r="B16" i="55" s="1"/>
  <c r="B17" i="55" s="1"/>
  <c r="B18" i="55" s="1"/>
  <c r="B19" i="55" s="1"/>
  <c r="B20" i="55" s="1"/>
  <c r="J6" i="55"/>
  <c r="X6" i="55" s="1"/>
  <c r="O4" i="55"/>
  <c r="X15" i="55" l="1"/>
  <c r="W18" i="55"/>
  <c r="W19" i="57"/>
  <c r="X11" i="55"/>
  <c r="W14" i="55"/>
  <c r="X17" i="56"/>
  <c r="X7" i="57"/>
  <c r="X15" i="57"/>
  <c r="W20" i="65"/>
  <c r="P4" i="65" s="1"/>
  <c r="S4" i="65" s="1"/>
  <c r="Q6" i="65" s="1"/>
  <c r="W9" i="55"/>
  <c r="W13" i="55"/>
  <c r="W17" i="55"/>
  <c r="W19" i="56"/>
  <c r="X10" i="57"/>
  <c r="W13" i="57"/>
  <c r="W12" i="55"/>
  <c r="W16" i="55"/>
  <c r="W10" i="56"/>
  <c r="X11" i="56"/>
  <c r="W14" i="56"/>
  <c r="X15" i="56"/>
  <c r="W18" i="56"/>
  <c r="W12" i="57"/>
  <c r="W16" i="57"/>
  <c r="X17" i="57"/>
  <c r="X20" i="63"/>
  <c r="Q4" i="63" s="1"/>
  <c r="W9" i="57"/>
  <c r="X20" i="60"/>
  <c r="Q4" i="60" s="1"/>
  <c r="W20" i="64"/>
  <c r="P4" i="64" s="1"/>
  <c r="S4" i="64" s="1"/>
  <c r="Q6" i="64" s="1"/>
  <c r="X20" i="66"/>
  <c r="Q4" i="66" s="1"/>
  <c r="R4" i="66" s="1"/>
  <c r="X20" i="65"/>
  <c r="Q4" i="65" s="1"/>
  <c r="R4" i="65" s="1"/>
  <c r="X20" i="64"/>
  <c r="Q4" i="64" s="1"/>
  <c r="W20" i="63"/>
  <c r="P4" i="63" s="1"/>
  <c r="S4" i="63" s="1"/>
  <c r="Q6" i="63" s="1"/>
  <c r="W20" i="62"/>
  <c r="P4" i="62" s="1"/>
  <c r="S4" i="62" s="1"/>
  <c r="Q6" i="62" s="1"/>
  <c r="X20" i="62"/>
  <c r="Q4" i="62" s="1"/>
  <c r="X20" i="61"/>
  <c r="Q4" i="61" s="1"/>
  <c r="R4" i="61" s="1"/>
  <c r="R4" i="60"/>
  <c r="X20" i="59"/>
  <c r="Q4" i="59" s="1"/>
  <c r="R4" i="59" s="1"/>
  <c r="X20" i="58"/>
  <c r="Q4" i="58" s="1"/>
  <c r="R4" i="58" s="1"/>
  <c r="W20" i="57"/>
  <c r="P4" i="57" s="1"/>
  <c r="S4" i="57" s="1"/>
  <c r="Q6" i="57" s="1"/>
  <c r="X8" i="57"/>
  <c r="J21" i="57"/>
  <c r="X6" i="57"/>
  <c r="W8" i="56"/>
  <c r="J21" i="56"/>
  <c r="X6" i="56"/>
  <c r="X7" i="56"/>
  <c r="W6" i="56"/>
  <c r="W20" i="56" s="1"/>
  <c r="P4" i="56" s="1"/>
  <c r="S4" i="56" s="1"/>
  <c r="Q6" i="56" s="1"/>
  <c r="X7" i="55"/>
  <c r="X8" i="55"/>
  <c r="W6" i="55"/>
  <c r="J21" i="55"/>
  <c r="W20" i="55" l="1"/>
  <c r="P4" i="55" s="1"/>
  <c r="S4" i="55" s="1"/>
  <c r="Q6" i="55" s="1"/>
  <c r="R4" i="64"/>
  <c r="X20" i="55"/>
  <c r="Q4" i="55" s="1"/>
  <c r="R4" i="55" s="1"/>
  <c r="X20" i="56"/>
  <c r="Q4" i="56" s="1"/>
  <c r="R4" i="56" s="1"/>
  <c r="R4" i="63"/>
  <c r="R4" i="62"/>
  <c r="X20" i="57"/>
  <c r="Q4" i="57" s="1"/>
  <c r="R4" i="57" s="1"/>
  <c r="J20" i="54" l="1"/>
  <c r="J19" i="54"/>
  <c r="X19" i="54" s="1"/>
  <c r="J18" i="54"/>
  <c r="X18" i="54" s="1"/>
  <c r="X17" i="54"/>
  <c r="J17" i="54"/>
  <c r="W17" i="54" s="1"/>
  <c r="J16" i="54"/>
  <c r="X16" i="54" s="1"/>
  <c r="J15" i="54"/>
  <c r="W15" i="54" s="1"/>
  <c r="J14" i="54"/>
  <c r="X14" i="54" s="1"/>
  <c r="J13" i="54"/>
  <c r="W13" i="54" s="1"/>
  <c r="W12" i="54"/>
  <c r="J12" i="54"/>
  <c r="X12" i="54" s="1"/>
  <c r="J11" i="54"/>
  <c r="W11" i="54" s="1"/>
  <c r="J10" i="54"/>
  <c r="X10" i="54" s="1"/>
  <c r="J9" i="54"/>
  <c r="W9" i="54" s="1"/>
  <c r="X8" i="54"/>
  <c r="J8" i="54"/>
  <c r="W8" i="54" s="1"/>
  <c r="J7" i="54"/>
  <c r="X7" i="54" s="1"/>
  <c r="B7" i="54"/>
  <c r="B8" i="54" s="1"/>
  <c r="B9" i="54" s="1"/>
  <c r="B10" i="54" s="1"/>
  <c r="B11" i="54" s="1"/>
  <c r="B12" i="54" s="1"/>
  <c r="B13" i="54" s="1"/>
  <c r="B14" i="54" s="1"/>
  <c r="B15" i="54" s="1"/>
  <c r="B16" i="54" s="1"/>
  <c r="B17" i="54" s="1"/>
  <c r="B18" i="54" s="1"/>
  <c r="B19" i="54" s="1"/>
  <c r="B20" i="54" s="1"/>
  <c r="J6" i="54"/>
  <c r="O4" i="54"/>
  <c r="J20" i="53"/>
  <c r="X19" i="53"/>
  <c r="J19" i="53"/>
  <c r="W19" i="53" s="1"/>
  <c r="J18" i="53"/>
  <c r="W18" i="53" s="1"/>
  <c r="J17" i="53"/>
  <c r="X17" i="53" s="1"/>
  <c r="J16" i="53"/>
  <c r="X16" i="53" s="1"/>
  <c r="X15" i="53"/>
  <c r="J15" i="53"/>
  <c r="W15" i="53" s="1"/>
  <c r="J14" i="53"/>
  <c r="X14" i="53" s="1"/>
  <c r="J13" i="53"/>
  <c r="X13" i="53" s="1"/>
  <c r="J12" i="53"/>
  <c r="X12" i="53" s="1"/>
  <c r="X11" i="53"/>
  <c r="J11" i="53"/>
  <c r="W11" i="53" s="1"/>
  <c r="J10" i="53"/>
  <c r="W10" i="53" s="1"/>
  <c r="J9" i="53"/>
  <c r="X9" i="53" s="1"/>
  <c r="J8" i="53"/>
  <c r="X8" i="53" s="1"/>
  <c r="X7" i="53"/>
  <c r="J7" i="53"/>
  <c r="W7" i="53" s="1"/>
  <c r="B7" i="53"/>
  <c r="B8" i="53" s="1"/>
  <c r="B9" i="53" s="1"/>
  <c r="B10" i="53" s="1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J6" i="53"/>
  <c r="W6" i="53" s="1"/>
  <c r="O4" i="53"/>
  <c r="J20" i="52"/>
  <c r="J19" i="52"/>
  <c r="W19" i="52" s="1"/>
  <c r="J18" i="52"/>
  <c r="X18" i="52" s="1"/>
  <c r="J17" i="52"/>
  <c r="W17" i="52" s="1"/>
  <c r="X16" i="52"/>
  <c r="W16" i="52"/>
  <c r="J16" i="52"/>
  <c r="J15" i="52"/>
  <c r="W15" i="52" s="1"/>
  <c r="J14" i="52"/>
  <c r="X14" i="52" s="1"/>
  <c r="X13" i="52"/>
  <c r="J13" i="52"/>
  <c r="W13" i="52" s="1"/>
  <c r="J12" i="52"/>
  <c r="X12" i="52" s="1"/>
  <c r="J11" i="52"/>
  <c r="W11" i="52" s="1"/>
  <c r="J10" i="52"/>
  <c r="X10" i="52" s="1"/>
  <c r="J9" i="52"/>
  <c r="X9" i="52" s="1"/>
  <c r="J8" i="52"/>
  <c r="W8" i="52" s="1"/>
  <c r="J7" i="52"/>
  <c r="W7" i="52" s="1"/>
  <c r="B7" i="52"/>
  <c r="B8" i="52" s="1"/>
  <c r="B9" i="52" s="1"/>
  <c r="B10" i="52" s="1"/>
  <c r="B11" i="52" s="1"/>
  <c r="B12" i="52" s="1"/>
  <c r="B13" i="52" s="1"/>
  <c r="B14" i="52" s="1"/>
  <c r="B15" i="52" s="1"/>
  <c r="B16" i="52" s="1"/>
  <c r="B17" i="52" s="1"/>
  <c r="B18" i="52" s="1"/>
  <c r="B19" i="52" s="1"/>
  <c r="B20" i="52" s="1"/>
  <c r="J6" i="52"/>
  <c r="W6" i="52" s="1"/>
  <c r="O4" i="52"/>
  <c r="J20" i="51"/>
  <c r="J19" i="51"/>
  <c r="W19" i="51" s="1"/>
  <c r="J18" i="51"/>
  <c r="W18" i="51" s="1"/>
  <c r="J17" i="51"/>
  <c r="W17" i="51" s="1"/>
  <c r="J16" i="51"/>
  <c r="W16" i="51" s="1"/>
  <c r="J15" i="51"/>
  <c r="W15" i="51" s="1"/>
  <c r="J14" i="51"/>
  <c r="W14" i="51" s="1"/>
  <c r="J13" i="51"/>
  <c r="W13" i="51" s="1"/>
  <c r="J12" i="51"/>
  <c r="W12" i="51" s="1"/>
  <c r="J11" i="51"/>
  <c r="W11" i="51" s="1"/>
  <c r="J10" i="51"/>
  <c r="W10" i="51" s="1"/>
  <c r="J9" i="51"/>
  <c r="W9" i="51" s="1"/>
  <c r="J8" i="51"/>
  <c r="W8" i="51" s="1"/>
  <c r="J7" i="51"/>
  <c r="W7" i="51" s="1"/>
  <c r="B7" i="51"/>
  <c r="B8" i="51" s="1"/>
  <c r="B9" i="51" s="1"/>
  <c r="B10" i="51" s="1"/>
  <c r="B11" i="51" s="1"/>
  <c r="B12" i="51" s="1"/>
  <c r="B13" i="51" s="1"/>
  <c r="B14" i="51" s="1"/>
  <c r="B15" i="51" s="1"/>
  <c r="B16" i="51" s="1"/>
  <c r="B17" i="51" s="1"/>
  <c r="B18" i="51" s="1"/>
  <c r="B19" i="51" s="1"/>
  <c r="B20" i="51" s="1"/>
  <c r="J6" i="51"/>
  <c r="W6" i="51" s="1"/>
  <c r="O4" i="51"/>
  <c r="J20" i="50"/>
  <c r="X19" i="50"/>
  <c r="J19" i="50"/>
  <c r="W19" i="50" s="1"/>
  <c r="J18" i="50"/>
  <c r="X18" i="50" s="1"/>
  <c r="J17" i="50"/>
  <c r="X17" i="50" s="1"/>
  <c r="J16" i="50"/>
  <c r="X16" i="50" s="1"/>
  <c r="X15" i="50"/>
  <c r="J15" i="50"/>
  <c r="W15" i="50" s="1"/>
  <c r="J14" i="50"/>
  <c r="X14" i="50" s="1"/>
  <c r="J13" i="50"/>
  <c r="X13" i="50" s="1"/>
  <c r="J12" i="50"/>
  <c r="X12" i="50" s="1"/>
  <c r="X11" i="50"/>
  <c r="J11" i="50"/>
  <c r="W11" i="50" s="1"/>
  <c r="J10" i="50"/>
  <c r="X10" i="50" s="1"/>
  <c r="J9" i="50"/>
  <c r="X9" i="50" s="1"/>
  <c r="J8" i="50"/>
  <c r="X8" i="50" s="1"/>
  <c r="J7" i="50"/>
  <c r="X7" i="50" s="1"/>
  <c r="B7" i="50"/>
  <c r="B8" i="50" s="1"/>
  <c r="B9" i="50" s="1"/>
  <c r="B10" i="50" s="1"/>
  <c r="B11" i="50" s="1"/>
  <c r="B12" i="50" s="1"/>
  <c r="B13" i="50" s="1"/>
  <c r="B14" i="50" s="1"/>
  <c r="B15" i="50" s="1"/>
  <c r="B16" i="50" s="1"/>
  <c r="B17" i="50" s="1"/>
  <c r="B18" i="50" s="1"/>
  <c r="B19" i="50" s="1"/>
  <c r="B20" i="50" s="1"/>
  <c r="J6" i="50"/>
  <c r="X6" i="50" s="1"/>
  <c r="O4" i="50"/>
  <c r="J6" i="49"/>
  <c r="W6" i="49" s="1"/>
  <c r="J7" i="49"/>
  <c r="X7" i="49" s="1"/>
  <c r="J8" i="49"/>
  <c r="W8" i="49" s="1"/>
  <c r="J20" i="49"/>
  <c r="J19" i="49"/>
  <c r="W19" i="49" s="1"/>
  <c r="J18" i="49"/>
  <c r="X18" i="49" s="1"/>
  <c r="X17" i="49"/>
  <c r="J17" i="49"/>
  <c r="W17" i="49" s="1"/>
  <c r="X16" i="49"/>
  <c r="W16" i="49"/>
  <c r="J16" i="49"/>
  <c r="J15" i="49"/>
  <c r="W15" i="49" s="1"/>
  <c r="J14" i="49"/>
  <c r="X14" i="49" s="1"/>
  <c r="X13" i="49"/>
  <c r="J13" i="49"/>
  <c r="W13" i="49" s="1"/>
  <c r="J12" i="49"/>
  <c r="X12" i="49" s="1"/>
  <c r="J11" i="49"/>
  <c r="X11" i="49" s="1"/>
  <c r="J10" i="49"/>
  <c r="X10" i="49" s="1"/>
  <c r="J9" i="49"/>
  <c r="W9" i="49" s="1"/>
  <c r="B7" i="49"/>
  <c r="B8" i="49" s="1"/>
  <c r="B9" i="49" s="1"/>
  <c r="B10" i="49" s="1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O4" i="49"/>
  <c r="J7" i="48"/>
  <c r="J8" i="48"/>
  <c r="J9" i="48"/>
  <c r="J10" i="48"/>
  <c r="J6" i="48"/>
  <c r="X9" i="49" l="1"/>
  <c r="W9" i="52"/>
  <c r="W12" i="52"/>
  <c r="X13" i="54"/>
  <c r="W16" i="54"/>
  <c r="W12" i="49"/>
  <c r="W12" i="50"/>
  <c r="W16" i="50"/>
  <c r="W8" i="53"/>
  <c r="W12" i="53"/>
  <c r="W16" i="53"/>
  <c r="X9" i="54"/>
  <c r="W8" i="50"/>
  <c r="X17" i="52"/>
  <c r="J21" i="54"/>
  <c r="W11" i="49"/>
  <c r="W10" i="50"/>
  <c r="W14" i="50"/>
  <c r="W18" i="50"/>
  <c r="W14" i="53"/>
  <c r="W7" i="54"/>
  <c r="W19" i="54"/>
  <c r="W10" i="49"/>
  <c r="W14" i="49"/>
  <c r="X15" i="49"/>
  <c r="W18" i="49"/>
  <c r="X19" i="49"/>
  <c r="W9" i="50"/>
  <c r="W13" i="50"/>
  <c r="W17" i="50"/>
  <c r="X6" i="52"/>
  <c r="W10" i="52"/>
  <c r="X11" i="52"/>
  <c r="W14" i="52"/>
  <c r="X15" i="52"/>
  <c r="W18" i="52"/>
  <c r="X19" i="52"/>
  <c r="W9" i="53"/>
  <c r="X10" i="53"/>
  <c r="W13" i="53"/>
  <c r="W17" i="53"/>
  <c r="X18" i="53"/>
  <c r="X6" i="54"/>
  <c r="W10" i="54"/>
  <c r="X11" i="54"/>
  <c r="W14" i="54"/>
  <c r="X15" i="54"/>
  <c r="W18" i="54"/>
  <c r="X7" i="52"/>
  <c r="W6" i="54"/>
  <c r="X6" i="53"/>
  <c r="J21" i="53"/>
  <c r="X8" i="52"/>
  <c r="J21" i="52"/>
  <c r="W20" i="51"/>
  <c r="P4" i="51" s="1"/>
  <c r="S4" i="51" s="1"/>
  <c r="Q6" i="51" s="1"/>
  <c r="J21" i="51"/>
  <c r="X6" i="51"/>
  <c r="X7" i="51"/>
  <c r="X8" i="51"/>
  <c r="X9" i="51"/>
  <c r="X10" i="51"/>
  <c r="X11" i="51"/>
  <c r="X12" i="51"/>
  <c r="X13" i="51"/>
  <c r="X14" i="51"/>
  <c r="X15" i="51"/>
  <c r="X16" i="51"/>
  <c r="X17" i="51"/>
  <c r="X18" i="51"/>
  <c r="X19" i="51"/>
  <c r="X20" i="50"/>
  <c r="Q4" i="50" s="1"/>
  <c r="W7" i="50"/>
  <c r="W6" i="50"/>
  <c r="J21" i="50"/>
  <c r="X8" i="49"/>
  <c r="W7" i="49"/>
  <c r="J21" i="49"/>
  <c r="X6" i="49"/>
  <c r="J20" i="48"/>
  <c r="J19" i="48"/>
  <c r="X19" i="48" s="1"/>
  <c r="J18" i="48"/>
  <c r="X18" i="48" s="1"/>
  <c r="J17" i="48"/>
  <c r="W17" i="48" s="1"/>
  <c r="X16" i="48"/>
  <c r="J16" i="48"/>
  <c r="W16" i="48" s="1"/>
  <c r="J15" i="48"/>
  <c r="X15" i="48" s="1"/>
  <c r="J14" i="48"/>
  <c r="X14" i="48" s="1"/>
  <c r="J13" i="48"/>
  <c r="W13" i="48" s="1"/>
  <c r="X12" i="48"/>
  <c r="W12" i="48"/>
  <c r="J12" i="48"/>
  <c r="J11" i="48"/>
  <c r="X11" i="48" s="1"/>
  <c r="X10" i="48"/>
  <c r="W10" i="48"/>
  <c r="X9" i="48"/>
  <c r="W9" i="48"/>
  <c r="X8" i="48"/>
  <c r="W8" i="48"/>
  <c r="X7" i="48"/>
  <c r="W7" i="48"/>
  <c r="B7" i="48"/>
  <c r="B8" i="48" s="1"/>
  <c r="B9" i="48" s="1"/>
  <c r="B10" i="48" s="1"/>
  <c r="B11" i="48" s="1"/>
  <c r="B12" i="48" s="1"/>
  <c r="B13" i="48" s="1"/>
  <c r="B14" i="48" s="1"/>
  <c r="B15" i="48" s="1"/>
  <c r="B16" i="48" s="1"/>
  <c r="B17" i="48" s="1"/>
  <c r="B18" i="48" s="1"/>
  <c r="B19" i="48" s="1"/>
  <c r="B20" i="48" s="1"/>
  <c r="W6" i="48"/>
  <c r="O4" i="48"/>
  <c r="J6" i="47"/>
  <c r="X6" i="47" s="1"/>
  <c r="J7" i="47"/>
  <c r="W7" i="47" s="1"/>
  <c r="J8" i="47"/>
  <c r="W8" i="47" s="1"/>
  <c r="J9" i="47"/>
  <c r="W9" i="47" s="1"/>
  <c r="J10" i="47"/>
  <c r="W10" i="47" s="1"/>
  <c r="J11" i="47"/>
  <c r="X11" i="47" s="1"/>
  <c r="J12" i="47"/>
  <c r="X12" i="47" s="1"/>
  <c r="J20" i="47"/>
  <c r="J19" i="47"/>
  <c r="X19" i="47" s="1"/>
  <c r="J18" i="47"/>
  <c r="X18" i="47" s="1"/>
  <c r="J17" i="47"/>
  <c r="X17" i="47" s="1"/>
  <c r="J16" i="47"/>
  <c r="X16" i="47" s="1"/>
  <c r="J15" i="47"/>
  <c r="X15" i="47" s="1"/>
  <c r="J14" i="47"/>
  <c r="X14" i="47" s="1"/>
  <c r="J13" i="47"/>
  <c r="W13" i="47" s="1"/>
  <c r="W11" i="47"/>
  <c r="X9" i="47"/>
  <c r="B7" i="47"/>
  <c r="B8" i="47" s="1"/>
  <c r="B9" i="47" s="1"/>
  <c r="B10" i="47" s="1"/>
  <c r="B11" i="47" s="1"/>
  <c r="B12" i="47" s="1"/>
  <c r="B13" i="47" s="1"/>
  <c r="B14" i="47" s="1"/>
  <c r="B15" i="47" s="1"/>
  <c r="B16" i="47" s="1"/>
  <c r="B17" i="47" s="1"/>
  <c r="B18" i="47" s="1"/>
  <c r="B19" i="47" s="1"/>
  <c r="B20" i="47" s="1"/>
  <c r="O4" i="47"/>
  <c r="J6" i="46"/>
  <c r="W6" i="46" s="1"/>
  <c r="J7" i="46"/>
  <c r="W7" i="46" s="1"/>
  <c r="J8" i="46"/>
  <c r="X8" i="46" s="1"/>
  <c r="J9" i="46"/>
  <c r="W9" i="46" s="1"/>
  <c r="J10" i="46"/>
  <c r="W10" i="46" s="1"/>
  <c r="J11" i="46"/>
  <c r="X11" i="46" s="1"/>
  <c r="J20" i="46"/>
  <c r="J19" i="46"/>
  <c r="X19" i="46" s="1"/>
  <c r="J18" i="46"/>
  <c r="X18" i="46" s="1"/>
  <c r="X17" i="46"/>
  <c r="J17" i="46"/>
  <c r="W17" i="46" s="1"/>
  <c r="J16" i="46"/>
  <c r="W16" i="46" s="1"/>
  <c r="J15" i="46"/>
  <c r="X15" i="46" s="1"/>
  <c r="J14" i="46"/>
  <c r="X14" i="46" s="1"/>
  <c r="X13" i="46"/>
  <c r="J13" i="46"/>
  <c r="W13" i="46" s="1"/>
  <c r="J12" i="46"/>
  <c r="X12" i="46" s="1"/>
  <c r="B7" i="46"/>
  <c r="B8" i="46" s="1"/>
  <c r="B9" i="46" s="1"/>
  <c r="B10" i="46" s="1"/>
  <c r="B11" i="46" s="1"/>
  <c r="B12" i="46" s="1"/>
  <c r="B13" i="46" s="1"/>
  <c r="B14" i="46" s="1"/>
  <c r="B15" i="46" s="1"/>
  <c r="B16" i="46" s="1"/>
  <c r="B17" i="46" s="1"/>
  <c r="B18" i="46" s="1"/>
  <c r="B19" i="46" s="1"/>
  <c r="B20" i="46" s="1"/>
  <c r="O4" i="46"/>
  <c r="W15" i="47" l="1"/>
  <c r="W19" i="47"/>
  <c r="W14" i="46"/>
  <c r="W18" i="46"/>
  <c r="X7" i="47"/>
  <c r="W12" i="47"/>
  <c r="W14" i="47"/>
  <c r="W18" i="47"/>
  <c r="X17" i="48"/>
  <c r="W20" i="54"/>
  <c r="P4" i="54" s="1"/>
  <c r="S4" i="54" s="1"/>
  <c r="Q6" i="54" s="1"/>
  <c r="W20" i="53"/>
  <c r="P4" i="53" s="1"/>
  <c r="S4" i="53" s="1"/>
  <c r="Q6" i="53" s="1"/>
  <c r="W20" i="52"/>
  <c r="P4" i="52" s="1"/>
  <c r="S4" i="52" s="1"/>
  <c r="Q6" i="52" s="1"/>
  <c r="X8" i="47"/>
  <c r="X13" i="48"/>
  <c r="X20" i="52"/>
  <c r="Q4" i="52" s="1"/>
  <c r="X20" i="54"/>
  <c r="Q4" i="54" s="1"/>
  <c r="R4" i="54" s="1"/>
  <c r="W12" i="46"/>
  <c r="W17" i="47"/>
  <c r="W11" i="48"/>
  <c r="W15" i="48"/>
  <c r="W19" i="48"/>
  <c r="W15" i="46"/>
  <c r="X16" i="46"/>
  <c r="W19" i="46"/>
  <c r="X13" i="47"/>
  <c r="W16" i="47"/>
  <c r="W14" i="48"/>
  <c r="W18" i="48"/>
  <c r="W20" i="49"/>
  <c r="P4" i="49" s="1"/>
  <c r="S4" i="49" s="1"/>
  <c r="Q6" i="49" s="1"/>
  <c r="X20" i="53"/>
  <c r="Q4" i="53" s="1"/>
  <c r="R4" i="53" s="1"/>
  <c r="W8" i="46"/>
  <c r="X20" i="51"/>
  <c r="Q4" i="51" s="1"/>
  <c r="R4" i="51" s="1"/>
  <c r="W20" i="50"/>
  <c r="P4" i="50" s="1"/>
  <c r="X20" i="49"/>
  <c r="Q4" i="49" s="1"/>
  <c r="R4" i="49" s="1"/>
  <c r="W20" i="48"/>
  <c r="P4" i="48" s="1"/>
  <c r="S4" i="48" s="1"/>
  <c r="Q6" i="48" s="1"/>
  <c r="J21" i="48"/>
  <c r="X6" i="48"/>
  <c r="X20" i="48" s="1"/>
  <c r="Q4" i="48" s="1"/>
  <c r="W6" i="47"/>
  <c r="J21" i="47"/>
  <c r="X10" i="47"/>
  <c r="X10" i="46"/>
  <c r="X9" i="46"/>
  <c r="X7" i="46"/>
  <c r="W11" i="46"/>
  <c r="J21" i="46"/>
  <c r="X6" i="46"/>
  <c r="W20" i="47" l="1"/>
  <c r="P4" i="47" s="1"/>
  <c r="S4" i="47" s="1"/>
  <c r="Q6" i="47" s="1"/>
  <c r="X20" i="47"/>
  <c r="Q4" i="47" s="1"/>
  <c r="R4" i="52"/>
  <c r="W20" i="46"/>
  <c r="P4" i="46" s="1"/>
  <c r="S4" i="46" s="1"/>
  <c r="Q6" i="46" s="1"/>
  <c r="S4" i="50"/>
  <c r="Q6" i="50" s="1"/>
  <c r="R4" i="50"/>
  <c r="R4" i="48"/>
  <c r="R4" i="47"/>
  <c r="X20" i="46"/>
  <c r="Q4" i="46" s="1"/>
  <c r="R4" i="46" l="1"/>
  <c r="J20" i="45"/>
  <c r="J19" i="45"/>
  <c r="X19" i="45" s="1"/>
  <c r="J18" i="45"/>
  <c r="X18" i="45" s="1"/>
  <c r="J17" i="45"/>
  <c r="W17" i="45" s="1"/>
  <c r="X16" i="45"/>
  <c r="W16" i="45"/>
  <c r="J16" i="45"/>
  <c r="J15" i="45"/>
  <c r="X15" i="45" s="1"/>
  <c r="J14" i="45"/>
  <c r="X14" i="45" s="1"/>
  <c r="X13" i="45"/>
  <c r="J13" i="45"/>
  <c r="W13" i="45" s="1"/>
  <c r="J12" i="45"/>
  <c r="X12" i="45" s="1"/>
  <c r="J11" i="45"/>
  <c r="W11" i="45" s="1"/>
  <c r="J10" i="45"/>
  <c r="X10" i="45" s="1"/>
  <c r="J9" i="45"/>
  <c r="X9" i="45" s="1"/>
  <c r="J8" i="45"/>
  <c r="W8" i="45" s="1"/>
  <c r="J7" i="45"/>
  <c r="W7" i="45" s="1"/>
  <c r="B7" i="45"/>
  <c r="B8" i="45" s="1"/>
  <c r="B9" i="45" s="1"/>
  <c r="B10" i="45" s="1"/>
  <c r="B11" i="45" s="1"/>
  <c r="B12" i="45" s="1"/>
  <c r="B13" i="45" s="1"/>
  <c r="B14" i="45" s="1"/>
  <c r="B15" i="45" s="1"/>
  <c r="B16" i="45" s="1"/>
  <c r="B17" i="45" s="1"/>
  <c r="B18" i="45" s="1"/>
  <c r="B19" i="45" s="1"/>
  <c r="B20" i="45" s="1"/>
  <c r="J6" i="45"/>
  <c r="W6" i="45" s="1"/>
  <c r="O4" i="45"/>
  <c r="W12" i="45" l="1"/>
  <c r="X17" i="45"/>
  <c r="W15" i="45"/>
  <c r="W19" i="45"/>
  <c r="X11" i="45"/>
  <c r="W14" i="45"/>
  <c r="W18" i="45"/>
  <c r="W10" i="45"/>
  <c r="X7" i="45"/>
  <c r="X6" i="45"/>
  <c r="W9" i="45"/>
  <c r="X8" i="45"/>
  <c r="J21" i="45"/>
  <c r="W20" i="45" l="1"/>
  <c r="P4" i="45" s="1"/>
  <c r="S4" i="45" s="1"/>
  <c r="Q6" i="45" s="1"/>
  <c r="X20" i="45"/>
  <c r="Q4" i="45" s="1"/>
  <c r="R4" i="45" l="1"/>
  <c r="J20" i="44"/>
  <c r="X19" i="44"/>
  <c r="W19" i="44"/>
  <c r="J19" i="44"/>
  <c r="J18" i="44"/>
  <c r="X18" i="44" s="1"/>
  <c r="J17" i="44"/>
  <c r="X17" i="44" s="1"/>
  <c r="X16" i="44"/>
  <c r="J16" i="44"/>
  <c r="W16" i="44" s="1"/>
  <c r="J15" i="44"/>
  <c r="X15" i="44" s="1"/>
  <c r="J14" i="44"/>
  <c r="X14" i="44" s="1"/>
  <c r="J13" i="44"/>
  <c r="X13" i="44" s="1"/>
  <c r="J12" i="44"/>
  <c r="W12" i="44" s="1"/>
  <c r="J11" i="44"/>
  <c r="W11" i="44" s="1"/>
  <c r="J10" i="44"/>
  <c r="W10" i="44" s="1"/>
  <c r="J9" i="44"/>
  <c r="X9" i="44" s="1"/>
  <c r="J8" i="44"/>
  <c r="W8" i="44" s="1"/>
  <c r="J7" i="44"/>
  <c r="W7" i="44" s="1"/>
  <c r="B7" i="44"/>
  <c r="B8" i="44" s="1"/>
  <c r="B9" i="44" s="1"/>
  <c r="B10" i="44" s="1"/>
  <c r="B11" i="44" s="1"/>
  <c r="B12" i="44" s="1"/>
  <c r="B13" i="44" s="1"/>
  <c r="B14" i="44" s="1"/>
  <c r="B15" i="44" s="1"/>
  <c r="B16" i="44" s="1"/>
  <c r="B17" i="44" s="1"/>
  <c r="B18" i="44" s="1"/>
  <c r="B19" i="44" s="1"/>
  <c r="B20" i="44" s="1"/>
  <c r="X6" i="44"/>
  <c r="J6" i="44"/>
  <c r="O4" i="44"/>
  <c r="J20" i="43"/>
  <c r="X19" i="43"/>
  <c r="J19" i="43"/>
  <c r="W19" i="43" s="1"/>
  <c r="J18" i="43"/>
  <c r="X18" i="43" s="1"/>
  <c r="J17" i="43"/>
  <c r="X17" i="43" s="1"/>
  <c r="J16" i="43"/>
  <c r="X16" i="43" s="1"/>
  <c r="J15" i="43"/>
  <c r="W15" i="43" s="1"/>
  <c r="J14" i="43"/>
  <c r="X14" i="43" s="1"/>
  <c r="J13" i="43"/>
  <c r="W13" i="43" s="1"/>
  <c r="J12" i="43"/>
  <c r="X12" i="43" s="1"/>
  <c r="J11" i="43"/>
  <c r="W11" i="43" s="1"/>
  <c r="J10" i="43"/>
  <c r="W10" i="43" s="1"/>
  <c r="J9" i="43"/>
  <c r="X9" i="43" s="1"/>
  <c r="J8" i="43"/>
  <c r="W8" i="43" s="1"/>
  <c r="J7" i="43"/>
  <c r="W7" i="43" s="1"/>
  <c r="B7" i="43"/>
  <c r="B8" i="43" s="1"/>
  <c r="B9" i="43" s="1"/>
  <c r="B10" i="43" s="1"/>
  <c r="B11" i="43" s="1"/>
  <c r="B12" i="43" s="1"/>
  <c r="B13" i="43" s="1"/>
  <c r="B14" i="43" s="1"/>
  <c r="B15" i="43" s="1"/>
  <c r="B16" i="43" s="1"/>
  <c r="B17" i="43" s="1"/>
  <c r="B18" i="43" s="1"/>
  <c r="B19" i="43" s="1"/>
  <c r="B20" i="43" s="1"/>
  <c r="J6" i="43"/>
  <c r="W6" i="43" s="1"/>
  <c r="O4" i="43"/>
  <c r="X15" i="43" l="1"/>
  <c r="W18" i="43"/>
  <c r="X12" i="44"/>
  <c r="W15" i="44"/>
  <c r="X11" i="43"/>
  <c r="W14" i="43"/>
  <c r="X10" i="44"/>
  <c r="W14" i="44"/>
  <c r="W18" i="44"/>
  <c r="W17" i="43"/>
  <c r="W12" i="43"/>
  <c r="X13" i="43"/>
  <c r="W16" i="43"/>
  <c r="W13" i="44"/>
  <c r="W17" i="44"/>
  <c r="X10" i="43"/>
  <c r="W9" i="43"/>
  <c r="W20" i="43" s="1"/>
  <c r="P4" i="43" s="1"/>
  <c r="X7" i="44"/>
  <c r="X11" i="44"/>
  <c r="W9" i="44"/>
  <c r="J21" i="44"/>
  <c r="X8" i="44"/>
  <c r="W6" i="44"/>
  <c r="X7" i="43"/>
  <c r="X8" i="43"/>
  <c r="J21" i="43"/>
  <c r="X6" i="43"/>
  <c r="X20" i="44" l="1"/>
  <c r="Q4" i="44" s="1"/>
  <c r="W20" i="44"/>
  <c r="P4" i="44" s="1"/>
  <c r="S4" i="43"/>
  <c r="Q6" i="43" s="1"/>
  <c r="X20" i="43"/>
  <c r="Q4" i="43" s="1"/>
  <c r="R4" i="43" s="1"/>
  <c r="R4" i="44" l="1"/>
  <c r="S4" i="44"/>
  <c r="Q6" i="44" s="1"/>
  <c r="J20" i="42"/>
  <c r="X19" i="42"/>
  <c r="J19" i="42"/>
  <c r="W19" i="42" s="1"/>
  <c r="J18" i="42"/>
  <c r="X18" i="42" s="1"/>
  <c r="J17" i="42"/>
  <c r="X17" i="42" s="1"/>
  <c r="J16" i="42"/>
  <c r="X16" i="42" s="1"/>
  <c r="J15" i="42"/>
  <c r="W15" i="42" s="1"/>
  <c r="J14" i="42"/>
  <c r="X14" i="42" s="1"/>
  <c r="J13" i="42"/>
  <c r="X13" i="42" s="1"/>
  <c r="J12" i="42"/>
  <c r="X12" i="42" s="1"/>
  <c r="J11" i="42"/>
  <c r="W11" i="42" s="1"/>
  <c r="J10" i="42"/>
  <c r="W10" i="42" s="1"/>
  <c r="J9" i="42"/>
  <c r="X9" i="42" s="1"/>
  <c r="J8" i="42"/>
  <c r="W8" i="42" s="1"/>
  <c r="J7" i="42"/>
  <c r="W7" i="42" s="1"/>
  <c r="B7" i="42"/>
  <c r="B8" i="42" s="1"/>
  <c r="B9" i="42" s="1"/>
  <c r="B10" i="42" s="1"/>
  <c r="B11" i="42" s="1"/>
  <c r="B12" i="42" s="1"/>
  <c r="B13" i="42" s="1"/>
  <c r="B14" i="42" s="1"/>
  <c r="B15" i="42" s="1"/>
  <c r="B16" i="42" s="1"/>
  <c r="B17" i="42" s="1"/>
  <c r="B18" i="42" s="1"/>
  <c r="B19" i="42" s="1"/>
  <c r="B20" i="42" s="1"/>
  <c r="J6" i="42"/>
  <c r="W6" i="42" s="1"/>
  <c r="O4" i="42"/>
  <c r="J20" i="41"/>
  <c r="J19" i="41"/>
  <c r="X19" i="41" s="1"/>
  <c r="J18" i="41"/>
  <c r="X18" i="41" s="1"/>
  <c r="J17" i="41"/>
  <c r="W17" i="41" s="1"/>
  <c r="J16" i="41"/>
  <c r="X16" i="41" s="1"/>
  <c r="J15" i="41"/>
  <c r="X15" i="41" s="1"/>
  <c r="J14" i="41"/>
  <c r="X14" i="41" s="1"/>
  <c r="J13" i="41"/>
  <c r="W13" i="41" s="1"/>
  <c r="J12" i="41"/>
  <c r="W12" i="41" s="1"/>
  <c r="J11" i="41"/>
  <c r="W11" i="41" s="1"/>
  <c r="J10" i="41"/>
  <c r="X10" i="41" s="1"/>
  <c r="J9" i="41"/>
  <c r="X9" i="41" s="1"/>
  <c r="J8" i="41"/>
  <c r="W8" i="41" s="1"/>
  <c r="J7" i="41"/>
  <c r="W7" i="41" s="1"/>
  <c r="B7" i="41"/>
  <c r="B8" i="41" s="1"/>
  <c r="B9" i="41" s="1"/>
  <c r="B10" i="41" s="1"/>
  <c r="B11" i="41" s="1"/>
  <c r="B12" i="41" s="1"/>
  <c r="B13" i="41" s="1"/>
  <c r="B14" i="41" s="1"/>
  <c r="B15" i="41" s="1"/>
  <c r="B16" i="41" s="1"/>
  <c r="B17" i="41" s="1"/>
  <c r="B18" i="41" s="1"/>
  <c r="B19" i="41" s="1"/>
  <c r="B20" i="41" s="1"/>
  <c r="J6" i="41"/>
  <c r="W6" i="41" s="1"/>
  <c r="O4" i="41"/>
  <c r="J20" i="40"/>
  <c r="X19" i="40"/>
  <c r="W19" i="40"/>
  <c r="J19" i="40"/>
  <c r="J18" i="40"/>
  <c r="W18" i="40" s="1"/>
  <c r="W17" i="40"/>
  <c r="J17" i="40"/>
  <c r="X17" i="40" s="1"/>
  <c r="J16" i="40"/>
  <c r="W16" i="40" s="1"/>
  <c r="J15" i="40"/>
  <c r="X15" i="40" s="1"/>
  <c r="J14" i="40"/>
  <c r="W14" i="40" s="1"/>
  <c r="J13" i="40"/>
  <c r="X13" i="40" s="1"/>
  <c r="J12" i="40"/>
  <c r="W12" i="40" s="1"/>
  <c r="J11" i="40"/>
  <c r="X11" i="40" s="1"/>
  <c r="J10" i="40"/>
  <c r="W10" i="40" s="1"/>
  <c r="J9" i="40"/>
  <c r="X9" i="40" s="1"/>
  <c r="J8" i="40"/>
  <c r="W8" i="40" s="1"/>
  <c r="J7" i="40"/>
  <c r="W7" i="40" s="1"/>
  <c r="B7" i="40"/>
  <c r="B8" i="40" s="1"/>
  <c r="B9" i="40" s="1"/>
  <c r="B10" i="40" s="1"/>
  <c r="B11" i="40" s="1"/>
  <c r="B12" i="40" s="1"/>
  <c r="B13" i="40" s="1"/>
  <c r="B14" i="40" s="1"/>
  <c r="B15" i="40" s="1"/>
  <c r="B16" i="40" s="1"/>
  <c r="B17" i="40" s="1"/>
  <c r="B18" i="40" s="1"/>
  <c r="B19" i="40" s="1"/>
  <c r="B20" i="40" s="1"/>
  <c r="J6" i="40"/>
  <c r="W6" i="40" s="1"/>
  <c r="O4" i="40"/>
  <c r="X12" i="40" l="1"/>
  <c r="W15" i="40"/>
  <c r="X13" i="41"/>
  <c r="X17" i="41"/>
  <c r="X15" i="42"/>
  <c r="W18" i="42"/>
  <c r="X18" i="40"/>
  <c r="W16" i="41"/>
  <c r="X11" i="42"/>
  <c r="W14" i="42"/>
  <c r="W14" i="41"/>
  <c r="W18" i="41"/>
  <c r="W11" i="40"/>
  <c r="W15" i="41"/>
  <c r="W19" i="41"/>
  <c r="W13" i="42"/>
  <c r="W17" i="42"/>
  <c r="W12" i="42"/>
  <c r="W16" i="42"/>
  <c r="X10" i="42"/>
  <c r="W9" i="42"/>
  <c r="X7" i="42"/>
  <c r="X6" i="42"/>
  <c r="X8" i="42"/>
  <c r="J21" i="42"/>
  <c r="X12" i="41"/>
  <c r="X11" i="41"/>
  <c r="W10" i="41"/>
  <c r="W9" i="41"/>
  <c r="X7" i="41"/>
  <c r="X6" i="41"/>
  <c r="X8" i="41"/>
  <c r="J21" i="41"/>
  <c r="X8" i="40"/>
  <c r="X7" i="40"/>
  <c r="X6" i="40"/>
  <c r="W9" i="40"/>
  <c r="X10" i="40"/>
  <c r="W13" i="40"/>
  <c r="W20" i="40" s="1"/>
  <c r="P4" i="40" s="1"/>
  <c r="S4" i="40" s="1"/>
  <c r="Q6" i="40" s="1"/>
  <c r="X14" i="40"/>
  <c r="X16" i="40"/>
  <c r="J21" i="40"/>
  <c r="W20" i="42" l="1"/>
  <c r="P4" i="42" s="1"/>
  <c r="S4" i="42" s="1"/>
  <c r="Q6" i="42" s="1"/>
  <c r="X20" i="42"/>
  <c r="Q4" i="42" s="1"/>
  <c r="R4" i="42" s="1"/>
  <c r="W20" i="41"/>
  <c r="P4" i="41" s="1"/>
  <c r="S4" i="41" s="1"/>
  <c r="Q6" i="41" s="1"/>
  <c r="X20" i="41"/>
  <c r="Q4" i="41" s="1"/>
  <c r="X20" i="40"/>
  <c r="Q4" i="40" s="1"/>
  <c r="R4" i="40" s="1"/>
  <c r="R4" i="41" l="1"/>
  <c r="J20" i="39"/>
  <c r="J19" i="39"/>
  <c r="X19" i="39" s="1"/>
  <c r="J18" i="39"/>
  <c r="X18" i="39" s="1"/>
  <c r="J17" i="39"/>
  <c r="X17" i="39" s="1"/>
  <c r="J16" i="39"/>
  <c r="X16" i="39" s="1"/>
  <c r="J15" i="39"/>
  <c r="X15" i="39" s="1"/>
  <c r="J14" i="39"/>
  <c r="X14" i="39" s="1"/>
  <c r="J13" i="39"/>
  <c r="X13" i="39" s="1"/>
  <c r="J12" i="39"/>
  <c r="X12" i="39" s="1"/>
  <c r="J11" i="39"/>
  <c r="X11" i="39" s="1"/>
  <c r="J10" i="39"/>
  <c r="X10" i="39" s="1"/>
  <c r="J9" i="39"/>
  <c r="X9" i="39" s="1"/>
  <c r="J8" i="39"/>
  <c r="X8" i="39" s="1"/>
  <c r="B8" i="39"/>
  <c r="B9" i="39" s="1"/>
  <c r="B10" i="39" s="1"/>
  <c r="B11" i="39" s="1"/>
  <c r="B12" i="39" s="1"/>
  <c r="B13" i="39" s="1"/>
  <c r="B14" i="39" s="1"/>
  <c r="B15" i="39" s="1"/>
  <c r="B16" i="39" s="1"/>
  <c r="B17" i="39" s="1"/>
  <c r="B18" i="39" s="1"/>
  <c r="B19" i="39" s="1"/>
  <c r="B20" i="39" s="1"/>
  <c r="J7" i="39"/>
  <c r="X7" i="39" s="1"/>
  <c r="B7" i="39"/>
  <c r="J6" i="39"/>
  <c r="O4" i="39"/>
  <c r="W17" i="39" l="1"/>
  <c r="W19" i="39"/>
  <c r="W15" i="39"/>
  <c r="W18" i="39"/>
  <c r="W16" i="39"/>
  <c r="W14" i="39"/>
  <c r="W13" i="39"/>
  <c r="W11" i="39"/>
  <c r="W7" i="39"/>
  <c r="W9" i="39"/>
  <c r="W8" i="39"/>
  <c r="W10" i="39"/>
  <c r="W12" i="39"/>
  <c r="J21" i="39"/>
  <c r="W6" i="39"/>
  <c r="X6" i="39"/>
  <c r="X20" i="39" s="1"/>
  <c r="Q4" i="39" s="1"/>
  <c r="H10" i="32"/>
  <c r="H9" i="32"/>
  <c r="H7" i="32"/>
  <c r="H6" i="32"/>
  <c r="H7" i="38"/>
  <c r="H6" i="38"/>
  <c r="J6" i="38" s="1"/>
  <c r="J20" i="38"/>
  <c r="J19" i="38"/>
  <c r="W19" i="38" s="1"/>
  <c r="J18" i="38"/>
  <c r="W18" i="38" s="1"/>
  <c r="J17" i="38"/>
  <c r="W17" i="38" s="1"/>
  <c r="J16" i="38"/>
  <c r="W16" i="38" s="1"/>
  <c r="J15" i="38"/>
  <c r="W15" i="38" s="1"/>
  <c r="J14" i="38"/>
  <c r="W14" i="38" s="1"/>
  <c r="J13" i="38"/>
  <c r="W13" i="38" s="1"/>
  <c r="J12" i="38"/>
  <c r="W12" i="38" s="1"/>
  <c r="J11" i="38"/>
  <c r="W11" i="38" s="1"/>
  <c r="J10" i="38"/>
  <c r="W10" i="38" s="1"/>
  <c r="J9" i="38"/>
  <c r="W9" i="38" s="1"/>
  <c r="J8" i="38"/>
  <c r="W8" i="38" s="1"/>
  <c r="J7" i="38"/>
  <c r="W7" i="38" s="1"/>
  <c r="B7" i="38"/>
  <c r="B8" i="38" s="1"/>
  <c r="B9" i="38" s="1"/>
  <c r="B10" i="38" s="1"/>
  <c r="B11" i="38" s="1"/>
  <c r="B12" i="38" s="1"/>
  <c r="B13" i="38" s="1"/>
  <c r="B14" i="38" s="1"/>
  <c r="B15" i="38" s="1"/>
  <c r="B16" i="38" s="1"/>
  <c r="B17" i="38" s="1"/>
  <c r="B18" i="38" s="1"/>
  <c r="B19" i="38" s="1"/>
  <c r="B20" i="38" s="1"/>
  <c r="O4" i="38"/>
  <c r="H6" i="37"/>
  <c r="J6" i="37" s="1"/>
  <c r="J7" i="37"/>
  <c r="X7" i="37" s="1"/>
  <c r="J8" i="37"/>
  <c r="W8" i="37" s="1"/>
  <c r="J9" i="37"/>
  <c r="X9" i="37" s="1"/>
  <c r="J10" i="37"/>
  <c r="J11" i="37"/>
  <c r="J12" i="37"/>
  <c r="J13" i="37"/>
  <c r="X13" i="37" s="1"/>
  <c r="J14" i="37"/>
  <c r="W14" i="37" s="1"/>
  <c r="J20" i="37"/>
  <c r="J19" i="37"/>
  <c r="X19" i="37" s="1"/>
  <c r="J18" i="37"/>
  <c r="X18" i="37" s="1"/>
  <c r="J17" i="37"/>
  <c r="X17" i="37" s="1"/>
  <c r="J16" i="37"/>
  <c r="X16" i="37" s="1"/>
  <c r="J15" i="37"/>
  <c r="X15" i="37" s="1"/>
  <c r="X12" i="37"/>
  <c r="W12" i="37"/>
  <c r="B7" i="37"/>
  <c r="B8" i="37" s="1"/>
  <c r="B9" i="37" s="1"/>
  <c r="B10" i="37" s="1"/>
  <c r="B11" i="37" s="1"/>
  <c r="B12" i="37" s="1"/>
  <c r="B13" i="37" s="1"/>
  <c r="B14" i="37" s="1"/>
  <c r="B15" i="37" s="1"/>
  <c r="B16" i="37" s="1"/>
  <c r="B17" i="37" s="1"/>
  <c r="B18" i="37" s="1"/>
  <c r="B19" i="37" s="1"/>
  <c r="B20" i="37" s="1"/>
  <c r="O4" i="37"/>
  <c r="H11" i="36"/>
  <c r="J11" i="36" s="1"/>
  <c r="X11" i="36" s="1"/>
  <c r="H10" i="36"/>
  <c r="J10" i="36" s="1"/>
  <c r="X10" i="36" s="1"/>
  <c r="H9" i="36"/>
  <c r="J9" i="36" s="1"/>
  <c r="X9" i="36" s="1"/>
  <c r="J7" i="36"/>
  <c r="W7" i="36" s="1"/>
  <c r="J8" i="36"/>
  <c r="X8" i="36" s="1"/>
  <c r="J12" i="36"/>
  <c r="X12" i="36" s="1"/>
  <c r="J13" i="36"/>
  <c r="J14" i="36"/>
  <c r="J15" i="36"/>
  <c r="W15" i="36" s="1"/>
  <c r="J16" i="36"/>
  <c r="X16" i="36" s="1"/>
  <c r="J17" i="36"/>
  <c r="X17" i="36" s="1"/>
  <c r="J18" i="36"/>
  <c r="J19" i="36"/>
  <c r="X19" i="36" s="1"/>
  <c r="J6" i="36"/>
  <c r="J20" i="36"/>
  <c r="W19" i="36"/>
  <c r="X18" i="36"/>
  <c r="W18" i="36"/>
  <c r="X15" i="36"/>
  <c r="B7" i="36"/>
  <c r="B8" i="36" s="1"/>
  <c r="B9" i="36" s="1"/>
  <c r="B10" i="36" s="1"/>
  <c r="B11" i="36" s="1"/>
  <c r="B12" i="36" s="1"/>
  <c r="B13" i="36" s="1"/>
  <c r="B14" i="36" s="1"/>
  <c r="B15" i="36" s="1"/>
  <c r="B16" i="36" s="1"/>
  <c r="B17" i="36" s="1"/>
  <c r="B18" i="36" s="1"/>
  <c r="B19" i="36" s="1"/>
  <c r="B20" i="36" s="1"/>
  <c r="O4" i="36"/>
  <c r="H14" i="35"/>
  <c r="J14" i="35" s="1"/>
  <c r="X14" i="35" s="1"/>
  <c r="H13" i="35"/>
  <c r="J13" i="35" s="1"/>
  <c r="W13" i="35" s="1"/>
  <c r="H8" i="35"/>
  <c r="J8" i="35" s="1"/>
  <c r="H7" i="35"/>
  <c r="J7" i="35" s="1"/>
  <c r="J9" i="35"/>
  <c r="W9" i="35" s="1"/>
  <c r="J10" i="35"/>
  <c r="X10" i="35" s="1"/>
  <c r="J11" i="35"/>
  <c r="W11" i="35" s="1"/>
  <c r="H6" i="35"/>
  <c r="J6" i="35" s="1"/>
  <c r="X6" i="35" s="1"/>
  <c r="J20" i="35"/>
  <c r="J19" i="35"/>
  <c r="X19" i="35" s="1"/>
  <c r="J18" i="35"/>
  <c r="X18" i="35" s="1"/>
  <c r="J17" i="35"/>
  <c r="X17" i="35" s="1"/>
  <c r="X16" i="35"/>
  <c r="W16" i="35"/>
  <c r="J16" i="35"/>
  <c r="J15" i="35"/>
  <c r="X15" i="35" s="1"/>
  <c r="J12" i="35"/>
  <c r="W12" i="35" s="1"/>
  <c r="W10" i="35"/>
  <c r="B7" i="35"/>
  <c r="B8" i="35" s="1"/>
  <c r="B9" i="35" s="1"/>
  <c r="B10" i="35" s="1"/>
  <c r="B11" i="35" s="1"/>
  <c r="B12" i="35" s="1"/>
  <c r="B13" i="35" s="1"/>
  <c r="B14" i="35" s="1"/>
  <c r="B15" i="35" s="1"/>
  <c r="B16" i="35" s="1"/>
  <c r="B17" i="35" s="1"/>
  <c r="B18" i="35" s="1"/>
  <c r="B19" i="35" s="1"/>
  <c r="B20" i="35" s="1"/>
  <c r="O4" i="35"/>
  <c r="H8" i="34"/>
  <c r="J8" i="34" s="1"/>
  <c r="X8" i="34" s="1"/>
  <c r="H7" i="34"/>
  <c r="J7" i="34" s="1"/>
  <c r="H6" i="34"/>
  <c r="J6" i="34" s="1"/>
  <c r="W6" i="34" s="1"/>
  <c r="J20" i="34"/>
  <c r="J19" i="34"/>
  <c r="X19" i="34" s="1"/>
  <c r="J18" i="34"/>
  <c r="X18" i="34" s="1"/>
  <c r="J17" i="34"/>
  <c r="X17" i="34" s="1"/>
  <c r="X16" i="34"/>
  <c r="W16" i="34"/>
  <c r="J16" i="34"/>
  <c r="J15" i="34"/>
  <c r="W15" i="34" s="1"/>
  <c r="J14" i="34"/>
  <c r="X14" i="34" s="1"/>
  <c r="J13" i="34"/>
  <c r="X13" i="34" s="1"/>
  <c r="X12" i="34"/>
  <c r="W12" i="34"/>
  <c r="J12" i="34"/>
  <c r="J11" i="34"/>
  <c r="J10" i="34"/>
  <c r="J9" i="34"/>
  <c r="X9" i="34" s="1"/>
  <c r="B7" i="34"/>
  <c r="B8" i="34" s="1"/>
  <c r="B9" i="34" s="1"/>
  <c r="B10" i="34" s="1"/>
  <c r="B11" i="34" s="1"/>
  <c r="B12" i="34" s="1"/>
  <c r="B13" i="34" s="1"/>
  <c r="B14" i="34" s="1"/>
  <c r="B15" i="34" s="1"/>
  <c r="B16" i="34" s="1"/>
  <c r="B17" i="34" s="1"/>
  <c r="B18" i="34" s="1"/>
  <c r="B19" i="34" s="1"/>
  <c r="B20" i="34" s="1"/>
  <c r="O4" i="34"/>
  <c r="H11" i="33"/>
  <c r="J11" i="33" s="1"/>
  <c r="H9" i="33"/>
  <c r="J9" i="33" s="1"/>
  <c r="H10" i="33"/>
  <c r="J10" i="33" s="1"/>
  <c r="H7" i="33"/>
  <c r="J7" i="33" s="1"/>
  <c r="H8" i="33"/>
  <c r="J8" i="33" s="1"/>
  <c r="X8" i="33" s="1"/>
  <c r="H6" i="33"/>
  <c r="J6" i="33" s="1"/>
  <c r="J12" i="33"/>
  <c r="X12" i="33" s="1"/>
  <c r="J13" i="33"/>
  <c r="W13" i="33" s="1"/>
  <c r="J14" i="33"/>
  <c r="W14" i="33" s="1"/>
  <c r="J20" i="33"/>
  <c r="J19" i="33"/>
  <c r="X19" i="33" s="1"/>
  <c r="J18" i="33"/>
  <c r="W18" i="33" s="1"/>
  <c r="J17" i="33"/>
  <c r="X17" i="33" s="1"/>
  <c r="J16" i="33"/>
  <c r="W16" i="33" s="1"/>
  <c r="J15" i="33"/>
  <c r="X15" i="33" s="1"/>
  <c r="X13" i="33"/>
  <c r="W12" i="33"/>
  <c r="B7" i="33"/>
  <c r="B8" i="33" s="1"/>
  <c r="B9" i="33" s="1"/>
  <c r="B10" i="33" s="1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O4" i="33"/>
  <c r="W19" i="34" l="1"/>
  <c r="W15" i="35"/>
  <c r="W19" i="35"/>
  <c r="W16" i="36"/>
  <c r="W18" i="37"/>
  <c r="X15" i="34"/>
  <c r="X14" i="37"/>
  <c r="W17" i="37"/>
  <c r="X14" i="33"/>
  <c r="W14" i="34"/>
  <c r="W18" i="34"/>
  <c r="W18" i="35"/>
  <c r="W16" i="37"/>
  <c r="W19" i="33"/>
  <c r="W13" i="34"/>
  <c r="W17" i="34"/>
  <c r="W17" i="35"/>
  <c r="W17" i="36"/>
  <c r="W15" i="37"/>
  <c r="W19" i="37"/>
  <c r="W17" i="33"/>
  <c r="W15" i="33"/>
  <c r="W20" i="39"/>
  <c r="P4" i="39" s="1"/>
  <c r="S4" i="39" s="1"/>
  <c r="Q6" i="39" s="1"/>
  <c r="W6" i="38"/>
  <c r="W20" i="38" s="1"/>
  <c r="P4" i="38" s="1"/>
  <c r="X6" i="38"/>
  <c r="J21" i="38"/>
  <c r="X7" i="38"/>
  <c r="X8" i="38"/>
  <c r="X9" i="38"/>
  <c r="X10" i="38"/>
  <c r="X11" i="38"/>
  <c r="X12" i="38"/>
  <c r="X13" i="38"/>
  <c r="X14" i="38"/>
  <c r="X15" i="38"/>
  <c r="X16" i="38"/>
  <c r="X17" i="38"/>
  <c r="X18" i="38"/>
  <c r="X19" i="38"/>
  <c r="X8" i="37"/>
  <c r="W7" i="37"/>
  <c r="W6" i="37"/>
  <c r="J21" i="37"/>
  <c r="W13" i="37"/>
  <c r="X6" i="37"/>
  <c r="W11" i="37"/>
  <c r="X11" i="37"/>
  <c r="W10" i="37"/>
  <c r="X10" i="37"/>
  <c r="W9" i="37"/>
  <c r="X7" i="36"/>
  <c r="W6" i="36"/>
  <c r="X6" i="36"/>
  <c r="J21" i="36"/>
  <c r="W14" i="36"/>
  <c r="X14" i="36"/>
  <c r="W13" i="36"/>
  <c r="X13" i="36"/>
  <c r="W8" i="36"/>
  <c r="W9" i="36"/>
  <c r="W10" i="36"/>
  <c r="W11" i="36"/>
  <c r="W12" i="36"/>
  <c r="X12" i="35"/>
  <c r="W14" i="35"/>
  <c r="X13" i="35"/>
  <c r="X11" i="35"/>
  <c r="X9" i="35"/>
  <c r="W7" i="35"/>
  <c r="X7" i="35"/>
  <c r="W8" i="35"/>
  <c r="X8" i="35"/>
  <c r="W6" i="35"/>
  <c r="J21" i="35"/>
  <c r="W8" i="34"/>
  <c r="W7" i="34"/>
  <c r="X7" i="34"/>
  <c r="X11" i="34"/>
  <c r="W11" i="34"/>
  <c r="W10" i="34"/>
  <c r="X10" i="34"/>
  <c r="X6" i="34"/>
  <c r="W9" i="34"/>
  <c r="J21" i="34"/>
  <c r="W11" i="33"/>
  <c r="X11" i="33"/>
  <c r="W9" i="33"/>
  <c r="X9" i="33"/>
  <c r="W8" i="33"/>
  <c r="X16" i="33"/>
  <c r="X18" i="33"/>
  <c r="W10" i="33"/>
  <c r="X10" i="33"/>
  <c r="X7" i="33"/>
  <c r="W7" i="33"/>
  <c r="W6" i="33"/>
  <c r="J21" i="33"/>
  <c r="X6" i="33"/>
  <c r="J10" i="32"/>
  <c r="X10" i="32" s="1"/>
  <c r="J11" i="32"/>
  <c r="X11" i="32" s="1"/>
  <c r="J12" i="32"/>
  <c r="X12" i="32" s="1"/>
  <c r="J7" i="32"/>
  <c r="W7" i="32" s="1"/>
  <c r="J20" i="32"/>
  <c r="W19" i="32"/>
  <c r="J19" i="32"/>
  <c r="X19" i="32" s="1"/>
  <c r="J18" i="32"/>
  <c r="X18" i="32" s="1"/>
  <c r="J17" i="32"/>
  <c r="X17" i="32" s="1"/>
  <c r="J16" i="32"/>
  <c r="X16" i="32" s="1"/>
  <c r="J15" i="32"/>
  <c r="X15" i="32" s="1"/>
  <c r="J14" i="32"/>
  <c r="X14" i="32" s="1"/>
  <c r="J13" i="32"/>
  <c r="X13" i="32" s="1"/>
  <c r="J9" i="32"/>
  <c r="X9" i="32" s="1"/>
  <c r="J8" i="32"/>
  <c r="B7" i="32"/>
  <c r="B8" i="32" s="1"/>
  <c r="B9" i="32" s="1"/>
  <c r="B10" i="32" s="1"/>
  <c r="B11" i="32" s="1"/>
  <c r="B12" i="32" s="1"/>
  <c r="B13" i="32" s="1"/>
  <c r="B14" i="32" s="1"/>
  <c r="B15" i="32" s="1"/>
  <c r="B16" i="32" s="1"/>
  <c r="B17" i="32" s="1"/>
  <c r="B18" i="32" s="1"/>
  <c r="B19" i="32" s="1"/>
  <c r="B20" i="32" s="1"/>
  <c r="J6" i="32"/>
  <c r="X6" i="32" s="1"/>
  <c r="O4" i="32"/>
  <c r="J11" i="31"/>
  <c r="W11" i="31" s="1"/>
  <c r="H10" i="31"/>
  <c r="H7" i="31"/>
  <c r="J7" i="31" s="1"/>
  <c r="W7" i="31" s="1"/>
  <c r="H9" i="31"/>
  <c r="J9" i="31" s="1"/>
  <c r="H8" i="31"/>
  <c r="J8" i="31" s="1"/>
  <c r="X8" i="31" s="1"/>
  <c r="J10" i="31"/>
  <c r="X10" i="31" s="1"/>
  <c r="J6" i="31"/>
  <c r="W6" i="31" s="1"/>
  <c r="J20" i="31"/>
  <c r="J19" i="31"/>
  <c r="W19" i="31" s="1"/>
  <c r="J18" i="31"/>
  <c r="W18" i="31" s="1"/>
  <c r="X17" i="31"/>
  <c r="J17" i="31"/>
  <c r="W17" i="31" s="1"/>
  <c r="J16" i="31"/>
  <c r="W16" i="31" s="1"/>
  <c r="J15" i="31"/>
  <c r="W15" i="31" s="1"/>
  <c r="J14" i="31"/>
  <c r="W14" i="31" s="1"/>
  <c r="J13" i="31"/>
  <c r="W13" i="31" s="1"/>
  <c r="J12" i="31"/>
  <c r="W12" i="31" s="1"/>
  <c r="X11" i="31"/>
  <c r="B7" i="31"/>
  <c r="B8" i="31" s="1"/>
  <c r="B9" i="31" s="1"/>
  <c r="B10" i="31" s="1"/>
  <c r="B11" i="31" s="1"/>
  <c r="B12" i="31" s="1"/>
  <c r="B13" i="31" s="1"/>
  <c r="B14" i="31" s="1"/>
  <c r="B15" i="31" s="1"/>
  <c r="B16" i="31" s="1"/>
  <c r="B17" i="31" s="1"/>
  <c r="B18" i="31" s="1"/>
  <c r="B19" i="31" s="1"/>
  <c r="B20" i="31" s="1"/>
  <c r="O4" i="31"/>
  <c r="J13" i="30"/>
  <c r="W13" i="30" s="1"/>
  <c r="J14" i="30"/>
  <c r="J15" i="30"/>
  <c r="W15" i="30" s="1"/>
  <c r="J16" i="30"/>
  <c r="X16" i="30" s="1"/>
  <c r="J17" i="30"/>
  <c r="W17" i="30" s="1"/>
  <c r="J7" i="30"/>
  <c r="J8" i="30"/>
  <c r="W8" i="30" s="1"/>
  <c r="J9" i="30"/>
  <c r="W9" i="30" s="1"/>
  <c r="J6" i="30"/>
  <c r="W6" i="30" s="1"/>
  <c r="J20" i="30"/>
  <c r="J19" i="30"/>
  <c r="W19" i="30" s="1"/>
  <c r="J18" i="30"/>
  <c r="W18" i="30" s="1"/>
  <c r="X14" i="30"/>
  <c r="W14" i="30"/>
  <c r="J12" i="30"/>
  <c r="W12" i="30" s="1"/>
  <c r="J11" i="30"/>
  <c r="W11" i="30" s="1"/>
  <c r="J10" i="30"/>
  <c r="W10" i="30" s="1"/>
  <c r="B7" i="30"/>
  <c r="B8" i="30" s="1"/>
  <c r="B9" i="30" s="1"/>
  <c r="B10" i="30" s="1"/>
  <c r="B11" i="30" s="1"/>
  <c r="B12" i="30" s="1"/>
  <c r="O4" i="30"/>
  <c r="J8" i="29"/>
  <c r="W8" i="29" s="1"/>
  <c r="J9" i="29"/>
  <c r="J10" i="29"/>
  <c r="J11" i="29"/>
  <c r="X11" i="29" s="1"/>
  <c r="J12" i="29"/>
  <c r="X12" i="29" s="1"/>
  <c r="J13" i="29"/>
  <c r="X13" i="29" s="1"/>
  <c r="J14" i="29"/>
  <c r="X14" i="29" s="1"/>
  <c r="J6" i="29"/>
  <c r="H7" i="29"/>
  <c r="J7" i="29" s="1"/>
  <c r="W7" i="29" s="1"/>
  <c r="J20" i="29"/>
  <c r="J19" i="29"/>
  <c r="W19" i="29" s="1"/>
  <c r="J18" i="29"/>
  <c r="W18" i="29" s="1"/>
  <c r="J17" i="29"/>
  <c r="W17" i="29" s="1"/>
  <c r="X16" i="29"/>
  <c r="J16" i="29"/>
  <c r="W16" i="29" s="1"/>
  <c r="J15" i="29"/>
  <c r="W15" i="29" s="1"/>
  <c r="W14" i="29"/>
  <c r="W12" i="29"/>
  <c r="W9" i="29"/>
  <c r="B7" i="29"/>
  <c r="B8" i="29" s="1"/>
  <c r="B9" i="29" s="1"/>
  <c r="B10" i="29" s="1"/>
  <c r="B11" i="29" s="1"/>
  <c r="B12" i="29" s="1"/>
  <c r="B13" i="29" s="1"/>
  <c r="B14" i="29" s="1"/>
  <c r="B15" i="29" s="1"/>
  <c r="B16" i="29" s="1"/>
  <c r="B17" i="29" s="1"/>
  <c r="B18" i="29" s="1"/>
  <c r="B19" i="29" s="1"/>
  <c r="B20" i="29" s="1"/>
  <c r="O4" i="29"/>
  <c r="H10" i="28"/>
  <c r="J10" i="28" s="1"/>
  <c r="W10" i="28" s="1"/>
  <c r="H7" i="28"/>
  <c r="J7" i="28" s="1"/>
  <c r="H6" i="28"/>
  <c r="J6" i="28" s="1"/>
  <c r="W6" i="28" s="1"/>
  <c r="J20" i="28"/>
  <c r="J19" i="28"/>
  <c r="W19" i="28" s="1"/>
  <c r="J18" i="28"/>
  <c r="W18" i="28" s="1"/>
  <c r="J17" i="28"/>
  <c r="W17" i="28" s="1"/>
  <c r="J16" i="28"/>
  <c r="W16" i="28" s="1"/>
  <c r="X15" i="28"/>
  <c r="J15" i="28"/>
  <c r="W15" i="28" s="1"/>
  <c r="J14" i="28"/>
  <c r="W14" i="28" s="1"/>
  <c r="J13" i="28"/>
  <c r="W13" i="28" s="1"/>
  <c r="X12" i="28"/>
  <c r="J12" i="28"/>
  <c r="W12" i="28" s="1"/>
  <c r="J11" i="28"/>
  <c r="W11" i="28" s="1"/>
  <c r="J9" i="28"/>
  <c r="W9" i="28" s="1"/>
  <c r="J8" i="28"/>
  <c r="W8" i="28" s="1"/>
  <c r="B7" i="28"/>
  <c r="B8" i="28" s="1"/>
  <c r="B9" i="28" s="1"/>
  <c r="B10" i="28" s="1"/>
  <c r="B11" i="28" s="1"/>
  <c r="B12" i="28" s="1"/>
  <c r="B13" i="28" s="1"/>
  <c r="B14" i="28" s="1"/>
  <c r="B15" i="28" s="1"/>
  <c r="B16" i="28" s="1"/>
  <c r="B17" i="28" s="1"/>
  <c r="B18" i="28" s="1"/>
  <c r="B19" i="28" s="1"/>
  <c r="B20" i="28" s="1"/>
  <c r="O4" i="28"/>
  <c r="J9" i="25"/>
  <c r="J8" i="25"/>
  <c r="J7" i="25"/>
  <c r="J6" i="25"/>
  <c r="X15" i="31" l="1"/>
  <c r="W17" i="32"/>
  <c r="X17" i="28"/>
  <c r="W13" i="29"/>
  <c r="W16" i="30"/>
  <c r="X13" i="31"/>
  <c r="W15" i="32"/>
  <c r="X19" i="28"/>
  <c r="X18" i="30"/>
  <c r="X18" i="29"/>
  <c r="X19" i="31"/>
  <c r="W13" i="32"/>
  <c r="X14" i="28"/>
  <c r="X16" i="28"/>
  <c r="X18" i="28"/>
  <c r="X15" i="29"/>
  <c r="X17" i="29"/>
  <c r="X19" i="29"/>
  <c r="X12" i="30"/>
  <c r="X19" i="30"/>
  <c r="X12" i="31"/>
  <c r="X14" i="31"/>
  <c r="X16" i="31"/>
  <c r="X18" i="31"/>
  <c r="W14" i="32"/>
  <c r="W16" i="32"/>
  <c r="W18" i="32"/>
  <c r="R4" i="39"/>
  <c r="W12" i="32"/>
  <c r="S4" i="38"/>
  <c r="Q6" i="38" s="1"/>
  <c r="X20" i="38"/>
  <c r="Q4" i="38" s="1"/>
  <c r="R4" i="38" s="1"/>
  <c r="X20" i="37"/>
  <c r="Q4" i="37" s="1"/>
  <c r="W20" i="37"/>
  <c r="P4" i="37" s="1"/>
  <c r="S4" i="37" s="1"/>
  <c r="Q6" i="37" s="1"/>
  <c r="W20" i="36"/>
  <c r="P4" i="36" s="1"/>
  <c r="X20" i="36"/>
  <c r="Q4" i="36" s="1"/>
  <c r="X20" i="35"/>
  <c r="Q4" i="35" s="1"/>
  <c r="W20" i="35"/>
  <c r="P4" i="35" s="1"/>
  <c r="W20" i="34"/>
  <c r="P4" i="34" s="1"/>
  <c r="S4" i="34" s="1"/>
  <c r="Q6" i="34" s="1"/>
  <c r="X20" i="34"/>
  <c r="Q4" i="34" s="1"/>
  <c r="W20" i="33"/>
  <c r="P4" i="33" s="1"/>
  <c r="X20" i="33"/>
  <c r="Q4" i="33" s="1"/>
  <c r="W9" i="32"/>
  <c r="W6" i="32"/>
  <c r="W11" i="32"/>
  <c r="W10" i="32"/>
  <c r="X8" i="32"/>
  <c r="W8" i="32"/>
  <c r="X7" i="32"/>
  <c r="J21" i="32"/>
  <c r="W10" i="31"/>
  <c r="W9" i="31"/>
  <c r="X9" i="31"/>
  <c r="W8" i="31"/>
  <c r="X7" i="31"/>
  <c r="X6" i="31"/>
  <c r="J21" i="31"/>
  <c r="X11" i="30"/>
  <c r="X10" i="30"/>
  <c r="X9" i="30"/>
  <c r="X13" i="30"/>
  <c r="X15" i="30"/>
  <c r="X17" i="30"/>
  <c r="B13" i="30"/>
  <c r="B14" i="30" s="1"/>
  <c r="B15" i="30" s="1"/>
  <c r="B16" i="30" s="1"/>
  <c r="B17" i="30" s="1"/>
  <c r="B18" i="30" s="1"/>
  <c r="B19" i="30" s="1"/>
  <c r="B20" i="30" s="1"/>
  <c r="X8" i="30"/>
  <c r="W7" i="30"/>
  <c r="W20" i="30" s="1"/>
  <c r="P4" i="30" s="1"/>
  <c r="X7" i="30"/>
  <c r="J21" i="30"/>
  <c r="X6" i="30"/>
  <c r="W11" i="29"/>
  <c r="X6" i="29"/>
  <c r="J21" i="29"/>
  <c r="W6" i="29"/>
  <c r="W10" i="29"/>
  <c r="X10" i="29"/>
  <c r="X7" i="29"/>
  <c r="X8" i="29"/>
  <c r="X9" i="29"/>
  <c r="X13" i="28"/>
  <c r="X11" i="28"/>
  <c r="X9" i="28"/>
  <c r="W7" i="28"/>
  <c r="W20" i="28" s="1"/>
  <c r="P4" i="28" s="1"/>
  <c r="S4" i="28" s="1"/>
  <c r="Q6" i="28" s="1"/>
  <c r="X7" i="28"/>
  <c r="X6" i="28"/>
  <c r="X8" i="28"/>
  <c r="X10" i="28"/>
  <c r="J21" i="28"/>
  <c r="W19" i="25"/>
  <c r="J20" i="25"/>
  <c r="J19" i="25"/>
  <c r="X19" i="25" s="1"/>
  <c r="J18" i="25"/>
  <c r="X18" i="25" s="1"/>
  <c r="J17" i="25"/>
  <c r="X17" i="25" s="1"/>
  <c r="J16" i="25"/>
  <c r="X16" i="25" s="1"/>
  <c r="J15" i="25"/>
  <c r="X15" i="25" s="1"/>
  <c r="J14" i="25"/>
  <c r="X14" i="25" s="1"/>
  <c r="J13" i="25"/>
  <c r="X13" i="25" s="1"/>
  <c r="J12" i="25"/>
  <c r="X12" i="25" s="1"/>
  <c r="J11" i="25"/>
  <c r="X11" i="25" s="1"/>
  <c r="X9" i="25"/>
  <c r="W9" i="25"/>
  <c r="J10" i="25"/>
  <c r="X10" i="25" s="1"/>
  <c r="X8" i="25"/>
  <c r="W8" i="25"/>
  <c r="X7" i="25"/>
  <c r="W7" i="25"/>
  <c r="X6" i="25"/>
  <c r="W6" i="25"/>
  <c r="B7" i="25"/>
  <c r="B8" i="25" s="1"/>
  <c r="B9" i="25" s="1"/>
  <c r="B10" i="25" s="1"/>
  <c r="B11" i="25" s="1"/>
  <c r="B12" i="25" s="1"/>
  <c r="B13" i="25" s="1"/>
  <c r="B14" i="25" s="1"/>
  <c r="B15" i="25" s="1"/>
  <c r="B16" i="25" s="1"/>
  <c r="B17" i="25" s="1"/>
  <c r="B18" i="25" s="1"/>
  <c r="B19" i="25" s="1"/>
  <c r="B20" i="25" s="1"/>
  <c r="O4" i="25"/>
  <c r="W13" i="25" l="1"/>
  <c r="W11" i="25"/>
  <c r="W17" i="25"/>
  <c r="W15" i="25"/>
  <c r="R4" i="37"/>
  <c r="S4" i="36"/>
  <c r="Q6" i="36" s="1"/>
  <c r="R4" i="36"/>
  <c r="R4" i="35"/>
  <c r="S4" i="35"/>
  <c r="Q6" i="35" s="1"/>
  <c r="R4" i="34"/>
  <c r="R4" i="33"/>
  <c r="S4" i="33"/>
  <c r="Q6" i="33" s="1"/>
  <c r="X20" i="32"/>
  <c r="Q4" i="32" s="1"/>
  <c r="W20" i="32"/>
  <c r="P4" i="32" s="1"/>
  <c r="S4" i="32" s="1"/>
  <c r="Q6" i="32" s="1"/>
  <c r="W20" i="31"/>
  <c r="P4" i="31" s="1"/>
  <c r="S4" i="31" s="1"/>
  <c r="Q6" i="31" s="1"/>
  <c r="X20" i="31"/>
  <c r="Q4" i="31" s="1"/>
  <c r="X20" i="30"/>
  <c r="Q4" i="30" s="1"/>
  <c r="R4" i="30" s="1"/>
  <c r="S4" i="30"/>
  <c r="Q6" i="30" s="1"/>
  <c r="X20" i="29"/>
  <c r="Q4" i="29" s="1"/>
  <c r="W20" i="29"/>
  <c r="P4" i="29" s="1"/>
  <c r="X20" i="28"/>
  <c r="Q4" i="28" s="1"/>
  <c r="R4" i="28" s="1"/>
  <c r="J21" i="25"/>
  <c r="W10" i="25"/>
  <c r="W12" i="25"/>
  <c r="W14" i="25"/>
  <c r="W16" i="25"/>
  <c r="W18" i="25"/>
  <c r="X20" i="25"/>
  <c r="Q4" i="25" s="1"/>
  <c r="W20" i="25" l="1"/>
  <c r="P4" i="25" s="1"/>
  <c r="S4" i="25" s="1"/>
  <c r="Q6" i="25" s="1"/>
  <c r="R4" i="32"/>
  <c r="R4" i="31"/>
  <c r="S4" i="29"/>
  <c r="Q6" i="29" s="1"/>
  <c r="R4" i="29"/>
  <c r="I11" i="23"/>
  <c r="G6" i="23"/>
  <c r="I6" i="23" s="1"/>
  <c r="G7" i="23"/>
  <c r="I7" i="23" s="1"/>
  <c r="I8" i="23"/>
  <c r="I9" i="23"/>
  <c r="I10" i="23"/>
  <c r="I11" i="22"/>
  <c r="I9" i="22"/>
  <c r="I7" i="22"/>
  <c r="I8" i="22"/>
  <c r="I10" i="22"/>
  <c r="I6" i="22"/>
  <c r="G12" i="21"/>
  <c r="I12" i="21" s="1"/>
  <c r="I11" i="21"/>
  <c r="G9" i="21"/>
  <c r="I9" i="21" s="1"/>
  <c r="I10" i="21"/>
  <c r="I8" i="21"/>
  <c r="I7" i="21"/>
  <c r="I6" i="21"/>
  <c r="I10" i="20"/>
  <c r="I11" i="20"/>
  <c r="G6" i="20"/>
  <c r="I9" i="20"/>
  <c r="I7" i="20"/>
  <c r="I8" i="20"/>
  <c r="I6" i="20"/>
  <c r="I7" i="19"/>
  <c r="I8" i="19"/>
  <c r="I9" i="19"/>
  <c r="I6" i="19"/>
  <c r="I10" i="15"/>
  <c r="I11" i="15"/>
  <c r="I12" i="15"/>
  <c r="I9" i="15"/>
  <c r="I12" i="23" l="1"/>
  <c r="R4" i="25"/>
  <c r="I12" i="22"/>
  <c r="I13" i="21"/>
  <c r="I12" i="20"/>
  <c r="I10" i="19"/>
  <c r="I13" i="15"/>
  <c r="I9" i="13"/>
  <c r="I11" i="3" l="1"/>
  <c r="I10" i="3"/>
  <c r="I8" i="3"/>
  <c r="I7" i="3"/>
  <c r="I6" i="3"/>
  <c r="I12" i="3" l="1"/>
</calcChain>
</file>

<file path=xl/sharedStrings.xml><?xml version="1.0" encoding="utf-8"?>
<sst xmlns="http://schemas.openxmlformats.org/spreadsheetml/2006/main" count="3485" uniqueCount="178">
  <si>
    <t xml:space="preserve">         </t>
  </si>
  <si>
    <t>DATE</t>
  </si>
  <si>
    <t>BUY/SELL</t>
  </si>
  <si>
    <t>SCRIPTS</t>
  </si>
  <si>
    <t>ENTRY</t>
  </si>
  <si>
    <t>EXIT</t>
  </si>
  <si>
    <t>QTY</t>
  </si>
  <si>
    <t>PROFIT 2 LOT</t>
  </si>
  <si>
    <t>DETAILS</t>
  </si>
  <si>
    <t>POINTS</t>
  </si>
  <si>
    <t>SELL</t>
  </si>
  <si>
    <t xml:space="preserve">BUY </t>
  </si>
  <si>
    <t xml:space="preserve">                           Winners Capital Line</t>
  </si>
  <si>
    <t xml:space="preserve">                                                       PERFORMANCE  OF PREMIUM BULLION</t>
  </si>
  <si>
    <t xml:space="preserve">                                                                                       SEPTEMBR 2015</t>
  </si>
  <si>
    <t xml:space="preserve">                                                      PERFORMANCE  OF PREMIUM ENERGY</t>
  </si>
  <si>
    <t xml:space="preserve">                                                      PERFORMANCE  OF PREMIUM METALS</t>
  </si>
  <si>
    <t>PROFIT  2 LOTS</t>
  </si>
  <si>
    <t>PROFIT 2 LOTS</t>
  </si>
  <si>
    <t>GOLD</t>
  </si>
  <si>
    <t>TOTAL POINTS</t>
  </si>
  <si>
    <t>2ND TGT</t>
  </si>
  <si>
    <t>CRUDE</t>
  </si>
  <si>
    <t>OTY</t>
  </si>
  <si>
    <t xml:space="preserve">                                                       PERFORMANCE  OF PREMIUM COMMODITY</t>
  </si>
  <si>
    <t>BUY</t>
  </si>
  <si>
    <t>SILVER</t>
  </si>
  <si>
    <t>30000</t>
  </si>
  <si>
    <t>Winners Capital Line</t>
  </si>
  <si>
    <t>LOT SIZE</t>
  </si>
  <si>
    <t>1ST TGT</t>
  </si>
  <si>
    <t xml:space="preserve">                                                                                                   NOVEMBER 2015</t>
  </si>
  <si>
    <t xml:space="preserve">                                                              PERFORMANCE  OF PREMIUM COMMODITY PACKAGE</t>
  </si>
  <si>
    <t xml:space="preserve">                                                                                  COTOBER 2015</t>
  </si>
  <si>
    <t xml:space="preserve">                        Winners Capital Line</t>
  </si>
  <si>
    <t xml:space="preserve">                                                                                  DECEMBER 2015</t>
  </si>
  <si>
    <t xml:space="preserve">SL </t>
  </si>
  <si>
    <t>-27000</t>
  </si>
  <si>
    <t>18/12/2015</t>
  </si>
  <si>
    <t>21/12/2015</t>
  </si>
  <si>
    <t>ALUMINIUM</t>
  </si>
  <si>
    <t>23/12/2015</t>
  </si>
  <si>
    <t>NEAR 2ND TGT</t>
  </si>
  <si>
    <t xml:space="preserve">                                                                                  JANUARY 2016</t>
  </si>
  <si>
    <t>31/12/2015</t>
  </si>
  <si>
    <t>NG</t>
  </si>
  <si>
    <t>SL</t>
  </si>
  <si>
    <t>20/1/2016</t>
  </si>
  <si>
    <t>21/1/2016</t>
  </si>
  <si>
    <t>28/1/2016</t>
  </si>
  <si>
    <t>SAFE TRADER</t>
  </si>
  <si>
    <t xml:space="preserve">             Winners Capital Line</t>
  </si>
  <si>
    <t xml:space="preserve">                                                                                                              FEBRUARY 2016</t>
  </si>
  <si>
    <t xml:space="preserve">                                                                                     PERFORMANCE  OF PREMIUM COMMODITY</t>
  </si>
  <si>
    <t>ZINC</t>
  </si>
  <si>
    <t>16/2/2016</t>
  </si>
  <si>
    <t>17/2/2016</t>
  </si>
  <si>
    <t>26/2/2016</t>
  </si>
  <si>
    <t>15/3/2016</t>
  </si>
  <si>
    <t>16/3/2016</t>
  </si>
  <si>
    <t>LEAD</t>
  </si>
  <si>
    <t>21/3/2016</t>
  </si>
  <si>
    <t>30/3/2016</t>
  </si>
  <si>
    <t xml:space="preserve">                                                                                                              MARCH 2016</t>
  </si>
  <si>
    <t xml:space="preserve">                                                                                                              APRIL 2016</t>
  </si>
  <si>
    <t>18/4/2016</t>
  </si>
  <si>
    <t>21/4/2016</t>
  </si>
  <si>
    <t>28/4/2016</t>
  </si>
  <si>
    <t>29/4/2016</t>
  </si>
  <si>
    <t xml:space="preserve">                                                                                                                  MAY 2016</t>
  </si>
  <si>
    <t>18/5/2016</t>
  </si>
  <si>
    <t>24/5/2016</t>
  </si>
  <si>
    <t>25/5/2016</t>
  </si>
  <si>
    <t xml:space="preserve">                                                                                                                  JUNE 2016</t>
  </si>
  <si>
    <t xml:space="preserve">1ST TGT </t>
  </si>
  <si>
    <t>13/6/2016</t>
  </si>
  <si>
    <t xml:space="preserve"> 2ND TGT</t>
  </si>
  <si>
    <t>20/6/2016</t>
  </si>
  <si>
    <t>27/6/2016</t>
  </si>
  <si>
    <t xml:space="preserve">NEAR 2ND TGT </t>
  </si>
  <si>
    <t xml:space="preserve">                                                                                                                  JULY 2016</t>
  </si>
  <si>
    <t xml:space="preserve">                                                                                       PERFORMANCE  OF PREMIUM COMMODITY</t>
  </si>
  <si>
    <t>13/7/2016</t>
  </si>
  <si>
    <t>18/7/2016</t>
  </si>
  <si>
    <t>26/7/2016</t>
  </si>
  <si>
    <t>28/7/2016</t>
  </si>
  <si>
    <t>NEAR 1ST TGT</t>
  </si>
  <si>
    <t xml:space="preserve">                                                                                                                  AUGUST 2016</t>
  </si>
  <si>
    <t>17/8/2016</t>
  </si>
  <si>
    <t>23/8/2016</t>
  </si>
  <si>
    <t>26/8/2016</t>
  </si>
  <si>
    <t xml:space="preserve">                                                                                                               SEPTEMBER 2016</t>
  </si>
  <si>
    <t>14/9/2016</t>
  </si>
  <si>
    <t>21/9/2016</t>
  </si>
  <si>
    <t>22/9/2016</t>
  </si>
  <si>
    <t>27/9/2016</t>
  </si>
  <si>
    <t xml:space="preserve">                                                                                                               OCTOBER 2016</t>
  </si>
  <si>
    <t>24/10/2016</t>
  </si>
  <si>
    <t xml:space="preserve">                                                                                                               NOVEMBER 2016</t>
  </si>
  <si>
    <t>SMALL TGT</t>
  </si>
  <si>
    <t xml:space="preserve">                                                                                                               DECEMBER 2016</t>
  </si>
  <si>
    <t>15/12/2016</t>
  </si>
  <si>
    <t>29/12/2016</t>
  </si>
  <si>
    <t>SAFE</t>
  </si>
  <si>
    <t>17/1/2017</t>
  </si>
  <si>
    <t>18/1/2017</t>
  </si>
  <si>
    <t xml:space="preserve">                                                                                                               JANUARY 2017</t>
  </si>
  <si>
    <t xml:space="preserve">                                                                                                               MARCH 2017</t>
  </si>
  <si>
    <t xml:space="preserve">                                                                                                               FEBRUARY 2017</t>
  </si>
  <si>
    <t xml:space="preserve">                                                                                                               APRIL 2017</t>
  </si>
  <si>
    <t>NEAR TGT</t>
  </si>
  <si>
    <t xml:space="preserve">                                                                                                               MAY 2017</t>
  </si>
  <si>
    <t xml:space="preserve">                                                                                                               JUNE 2017</t>
  </si>
  <si>
    <t>sl</t>
  </si>
  <si>
    <t xml:space="preserve">                                                                                                               JULY 2017</t>
  </si>
  <si>
    <t>Back</t>
  </si>
  <si>
    <t>Winnes Capital Line</t>
  </si>
  <si>
    <t>CALLS DETAILS</t>
  </si>
  <si>
    <t>TOTAL CALLS</t>
  </si>
  <si>
    <t>TGT HIT</t>
  </si>
  <si>
    <t>SL HIT</t>
  </si>
  <si>
    <t>BE EXIT</t>
  </si>
  <si>
    <t>ACCURACY</t>
  </si>
  <si>
    <t>Sr.</t>
  </si>
  <si>
    <t xml:space="preserve">PROFIT </t>
  </si>
  <si>
    <t>Accuracy of the Month</t>
  </si>
  <si>
    <t>www.winnerscapitalline.com</t>
  </si>
  <si>
    <t>Total</t>
  </si>
  <si>
    <t>PERFORMANCE  OF COMMODITY PREMIUM</t>
  </si>
  <si>
    <t>↓↓↓↓↓</t>
  </si>
  <si>
    <t>Click any Month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</si>
  <si>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</si>
  <si>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</si>
  <si>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</si>
  <si>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</si>
  <si>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</si>
  <si>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</si>
  <si>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</si>
  <si>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</si>
  <si>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</si>
  <si>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</si>
  <si>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AUGUST</t>
  </si>
  <si>
    <t>September</t>
  </si>
  <si>
    <t>October</t>
  </si>
  <si>
    <t>November</t>
  </si>
  <si>
    <t>December</t>
  </si>
  <si>
    <t>COMMODITY PREMIUM</t>
  </si>
  <si>
    <t>SEPTEMBER</t>
  </si>
  <si>
    <t>OCTOBER</t>
  </si>
  <si>
    <t>2nd TGT</t>
  </si>
  <si>
    <t>NOVEMBER</t>
  </si>
  <si>
    <t>DECEMBER</t>
  </si>
  <si>
    <t xml:space="preserve">2ND TGT </t>
  </si>
  <si>
    <t>1st TGT</t>
  </si>
  <si>
    <t>1 ST TGT</t>
  </si>
  <si>
    <t>2 ND TGT</t>
  </si>
  <si>
    <t>1 TGT</t>
  </si>
  <si>
    <t>NEAR 1 TGT</t>
  </si>
  <si>
    <t>2 TGT</t>
  </si>
  <si>
    <t>NEAR 2 TGT</t>
  </si>
  <si>
    <t>NEAR 2  TGT</t>
  </si>
  <si>
    <t xml:space="preserve">GOLD </t>
  </si>
  <si>
    <t xml:space="preserve">1 TGT </t>
  </si>
  <si>
    <t>NAER 1 TGT</t>
  </si>
  <si>
    <t xml:space="preserve">2 TGT </t>
  </si>
  <si>
    <t>NEAR 1TGT</t>
  </si>
  <si>
    <t>JANUARY</t>
  </si>
  <si>
    <t>FEBRUARY</t>
  </si>
  <si>
    <t>MARCH</t>
  </si>
  <si>
    <t>APRIL</t>
  </si>
  <si>
    <t>MAY</t>
  </si>
  <si>
    <t>JUNE</t>
  </si>
  <si>
    <t>JULY</t>
  </si>
  <si>
    <t>2TGT</t>
  </si>
  <si>
    <t>S</t>
  </si>
  <si>
    <t>2 TGT4</t>
  </si>
  <si>
    <t xml:space="preserve"> </t>
  </si>
  <si>
    <t>N.G 250 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</si>
</sst>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$-409]mmmm/yy;@"/>
    <numFmt numFmtId="166" formatCode="0_ ;[Red]\-0\ "/>
  </numFmts>
  <fonts count="27" x14ac:knownFonts="1">
    <font>
      <sz val="11"/>
      <color theme="1"/>
      <name val="Calibri"/>
      <family val="2"/>
      <scheme val="minor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26"/>
      <color theme="0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36"/>
      <name val="Calibri"/>
      <family val="2"/>
      <scheme val="minor"/>
    </font>
    <font>
      <b/>
      <u/>
      <sz val="18"/>
      <color theme="10"/>
      <name val="Calibri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72"/>
      <color rgb="FFFF0000"/>
      <name val="Calibri"/>
      <family val="2"/>
      <scheme val="minor"/>
    </font>
    <font>
      <b/>
      <sz val="70"/>
      <color rgb="FFFF0000"/>
      <name val="Calibri"/>
      <family val="2"/>
      <scheme val="minor"/>
    </font>
    <font>
      <b/>
      <sz val="28"/>
      <color rgb="FFFFC000"/>
      <name val="Calibri"/>
      <family val="2"/>
    </font>
    <font>
      <b/>
      <sz val="26"/>
      <color rgb="FFFFC000"/>
      <name val="Calibri"/>
      <family val="2"/>
      <scheme val="minor"/>
    </font>
    <font>
      <b/>
      <sz val="28"/>
      <color rgb="FFFFC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CCFF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8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1" fillId="0" borderId="0"/>
  </cellStyleXfs>
  <cellXfs count="240">
    <xf numFmtId="0" fontId="0" fillId="0" borderId="0" xfId="0"/>
    <xf numFmtId="0" fontId="0" fillId="0" borderId="0" xfId="0"/>
    <xf numFmtId="49" fontId="3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5" fillId="0" borderId="0" xfId="0" applyNumberFormat="1" applyFont="1"/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1" fillId="5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3" fillId="3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3" fontId="6" fillId="0" borderId="0" xfId="0" applyNumberFormat="1" applyFont="1" applyAlignment="1">
      <alignment horizontal="center"/>
    </xf>
    <xf numFmtId="0" fontId="0" fillId="4" borderId="0" xfId="0" applyFill="1" applyBorder="1" applyAlignment="1">
      <alignment horizontal="center"/>
    </xf>
    <xf numFmtId="14" fontId="5" fillId="6" borderId="0" xfId="0" applyNumberFormat="1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6" borderId="0" xfId="0" applyFont="1" applyFill="1" applyAlignment="1">
      <alignment horizontal="center"/>
    </xf>
    <xf numFmtId="0" fontId="0" fillId="4" borderId="0" xfId="0" applyFill="1"/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0" fillId="6" borderId="0" xfId="0" applyFill="1"/>
    <xf numFmtId="3" fontId="5" fillId="0" borderId="0" xfId="0" applyNumberFormat="1" applyFont="1" applyAlignment="1">
      <alignment horizontal="center"/>
    </xf>
    <xf numFmtId="0" fontId="5" fillId="0" borderId="0" xfId="0" applyFont="1"/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4" borderId="6" xfId="0" applyFill="1" applyBorder="1" applyAlignment="1">
      <alignment shrinkToFit="1"/>
    </xf>
    <xf numFmtId="0" fontId="0" fillId="4" borderId="7" xfId="0" applyNumberFormat="1" applyFill="1" applyBorder="1" applyAlignment="1">
      <alignment shrinkToFit="1"/>
    </xf>
    <xf numFmtId="0" fontId="0" fillId="4" borderId="7" xfId="0" applyFill="1" applyBorder="1" applyAlignment="1">
      <alignment shrinkToFit="1"/>
    </xf>
    <xf numFmtId="0" fontId="0" fillId="4" borderId="8" xfId="0" applyFill="1" applyBorder="1" applyAlignment="1">
      <alignment shrinkToFit="1"/>
    </xf>
    <xf numFmtId="0" fontId="0" fillId="6" borderId="0" xfId="0" applyFill="1" applyAlignment="1">
      <alignment shrinkToFit="1"/>
    </xf>
    <xf numFmtId="0" fontId="12" fillId="7" borderId="9" xfId="2" applyFont="1" applyFill="1" applyBorder="1" applyAlignment="1" applyProtection="1">
      <alignment horizontal="center" vertical="center" shrinkToFit="1"/>
    </xf>
    <xf numFmtId="0" fontId="0" fillId="4" borderId="10" xfId="0" applyFill="1" applyBorder="1" applyAlignment="1">
      <alignment shrinkToFit="1"/>
    </xf>
    <xf numFmtId="0" fontId="0" fillId="4" borderId="13" xfId="0" applyFill="1" applyBorder="1" applyAlignment="1">
      <alignment shrinkToFit="1"/>
    </xf>
    <xf numFmtId="0" fontId="0" fillId="0" borderId="20" xfId="0" applyNumberFormat="1" applyBorder="1" applyAlignment="1">
      <alignment horizontal="center" shrinkToFit="1"/>
    </xf>
    <xf numFmtId="14" fontId="0" fillId="0" borderId="21" xfId="0" applyNumberFormat="1" applyBorder="1" applyAlignment="1">
      <alignment horizontal="center" shrinkToFit="1"/>
    </xf>
    <xf numFmtId="1" fontId="0" fillId="0" borderId="21" xfId="0" applyNumberFormat="1" applyBorder="1" applyAlignment="1">
      <alignment horizontal="center" shrinkToFit="1"/>
    </xf>
    <xf numFmtId="166" fontId="0" fillId="0" borderId="21" xfId="0" applyNumberFormat="1" applyBorder="1" applyAlignment="1">
      <alignment horizontal="center" shrinkToFit="1"/>
    </xf>
    <xf numFmtId="166" fontId="0" fillId="0" borderId="24" xfId="0" applyNumberFormat="1" applyBorder="1" applyAlignment="1">
      <alignment horizontal="center" shrinkToFit="1"/>
    </xf>
    <xf numFmtId="0" fontId="0" fillId="0" borderId="26" xfId="0" applyNumberFormat="1" applyBorder="1" applyAlignment="1">
      <alignment horizontal="center" shrinkToFit="1"/>
    </xf>
    <xf numFmtId="14" fontId="0" fillId="0" borderId="5" xfId="0" applyNumberFormat="1" applyBorder="1" applyAlignment="1">
      <alignment horizontal="center" shrinkToFit="1"/>
    </xf>
    <xf numFmtId="1" fontId="0" fillId="0" borderId="5" xfId="0" applyNumberFormat="1" applyBorder="1" applyAlignment="1">
      <alignment horizontal="center" shrinkToFit="1"/>
    </xf>
    <xf numFmtId="166" fontId="0" fillId="0" borderId="5" xfId="0" applyNumberFormat="1" applyBorder="1" applyAlignment="1">
      <alignment horizontal="center" shrinkToFit="1"/>
    </xf>
    <xf numFmtId="166" fontId="0" fillId="0" borderId="29" xfId="0" applyNumberFormat="1" applyBorder="1" applyAlignment="1">
      <alignment horizontal="center" shrinkToFit="1"/>
    </xf>
    <xf numFmtId="0" fontId="0" fillId="6" borderId="37" xfId="0" applyFill="1" applyBorder="1" applyAlignment="1">
      <alignment shrinkToFit="1"/>
    </xf>
    <xf numFmtId="0" fontId="0" fillId="6" borderId="38" xfId="0" applyFill="1" applyBorder="1" applyAlignment="1">
      <alignment shrinkToFit="1"/>
    </xf>
    <xf numFmtId="0" fontId="0" fillId="6" borderId="39" xfId="0" applyFill="1" applyBorder="1" applyAlignment="1">
      <alignment shrinkToFit="1"/>
    </xf>
    <xf numFmtId="0" fontId="0" fillId="6" borderId="40" xfId="0" applyFill="1" applyBorder="1" applyAlignment="1">
      <alignment shrinkToFit="1"/>
    </xf>
    <xf numFmtId="0" fontId="0" fillId="6" borderId="0" xfId="0" applyFill="1" applyBorder="1" applyAlignment="1">
      <alignment shrinkToFit="1"/>
    </xf>
    <xf numFmtId="0" fontId="0" fillId="6" borderId="41" xfId="0" applyFill="1" applyBorder="1" applyAlignment="1">
      <alignment shrinkToFit="1"/>
    </xf>
    <xf numFmtId="0" fontId="0" fillId="6" borderId="0" xfId="0" applyFill="1" applyBorder="1" applyAlignment="1">
      <alignment horizontal="center" shrinkToFit="1"/>
    </xf>
    <xf numFmtId="0" fontId="0" fillId="6" borderId="41" xfId="0" applyFill="1" applyBorder="1" applyAlignment="1">
      <alignment horizontal="center" shrinkToFit="1"/>
    </xf>
    <xf numFmtId="0" fontId="0" fillId="6" borderId="42" xfId="0" applyFill="1" applyBorder="1" applyAlignment="1">
      <alignment shrinkToFit="1"/>
    </xf>
    <xf numFmtId="0" fontId="0" fillId="6" borderId="43" xfId="0" applyFill="1" applyBorder="1" applyAlignment="1">
      <alignment shrinkToFit="1"/>
    </xf>
    <xf numFmtId="0" fontId="0" fillId="6" borderId="44" xfId="0" applyFill="1" applyBorder="1" applyAlignment="1">
      <alignment shrinkToFit="1"/>
    </xf>
    <xf numFmtId="0" fontId="0" fillId="4" borderId="33" xfId="0" applyFill="1" applyBorder="1" applyAlignment="1">
      <alignment shrinkToFit="1"/>
    </xf>
    <xf numFmtId="0" fontId="0" fillId="4" borderId="1" xfId="0" applyNumberFormat="1" applyFill="1" applyBorder="1" applyAlignment="1">
      <alignment shrinkToFit="1"/>
    </xf>
    <xf numFmtId="0" fontId="0" fillId="4" borderId="1" xfId="0" applyFill="1" applyBorder="1" applyAlignment="1">
      <alignment shrinkToFit="1"/>
    </xf>
    <xf numFmtId="0" fontId="0" fillId="4" borderId="36" xfId="0" applyFill="1" applyBorder="1" applyAlignment="1">
      <alignment shrinkToFit="1"/>
    </xf>
    <xf numFmtId="0" fontId="0" fillId="6" borderId="0" xfId="0" applyNumberFormat="1" applyFill="1" applyAlignment="1">
      <alignment shrinkToFit="1"/>
    </xf>
    <xf numFmtId="0" fontId="3" fillId="3" borderId="14" xfId="0" applyNumberFormat="1" applyFont="1" applyFill="1" applyBorder="1" applyAlignment="1">
      <alignment horizontal="center" shrinkToFit="1"/>
    </xf>
    <xf numFmtId="49" fontId="3" fillId="3" borderId="4" xfId="0" applyNumberFormat="1" applyFont="1" applyFill="1" applyBorder="1" applyAlignment="1">
      <alignment horizontal="center" shrinkToFit="1"/>
    </xf>
    <xf numFmtId="0" fontId="4" fillId="3" borderId="4" xfId="0" applyFont="1" applyFill="1" applyBorder="1" applyAlignment="1">
      <alignment horizontal="center" shrinkToFit="1"/>
    </xf>
    <xf numFmtId="0" fontId="3" fillId="3" borderId="4" xfId="0" applyFont="1" applyFill="1" applyBorder="1" applyAlignment="1">
      <alignment horizontal="center" shrinkToFit="1"/>
    </xf>
    <xf numFmtId="0" fontId="3" fillId="3" borderId="15" xfId="0" applyFont="1" applyFill="1" applyBorder="1" applyAlignment="1">
      <alignment horizontal="center" shrinkToFit="1"/>
    </xf>
    <xf numFmtId="0" fontId="19" fillId="9" borderId="25" xfId="0" applyFont="1" applyFill="1" applyBorder="1" applyAlignment="1">
      <alignment horizontal="center" shrinkToFit="1"/>
    </xf>
    <xf numFmtId="1" fontId="19" fillId="9" borderId="25" xfId="0" applyNumberFormat="1" applyFont="1" applyFill="1" applyBorder="1" applyAlignment="1">
      <alignment horizontal="center" shrinkToFit="1"/>
    </xf>
    <xf numFmtId="0" fontId="0" fillId="0" borderId="45" xfId="0" applyNumberFormat="1" applyBorder="1" applyAlignment="1">
      <alignment horizontal="center" shrinkToFit="1"/>
    </xf>
    <xf numFmtId="14" fontId="0" fillId="0" borderId="46" xfId="0" applyNumberFormat="1" applyBorder="1" applyAlignment="1">
      <alignment horizontal="center" shrinkToFit="1"/>
    </xf>
    <xf numFmtId="1" fontId="0" fillId="0" borderId="46" xfId="0" applyNumberFormat="1" applyBorder="1" applyAlignment="1">
      <alignment horizontal="center" shrinkToFit="1"/>
    </xf>
    <xf numFmtId="166" fontId="0" fillId="0" borderId="46" xfId="0" applyNumberFormat="1" applyBorder="1" applyAlignment="1">
      <alignment horizontal="center" shrinkToFit="1"/>
    </xf>
    <xf numFmtId="166" fontId="0" fillId="0" borderId="47" xfId="0" applyNumberFormat="1" applyBorder="1" applyAlignment="1">
      <alignment horizontal="center" shrinkToFit="1"/>
    </xf>
    <xf numFmtId="1" fontId="19" fillId="0" borderId="13" xfId="0" applyNumberFormat="1" applyFont="1" applyFill="1" applyBorder="1" applyAlignment="1">
      <alignment horizontal="center" shrinkToFit="1"/>
    </xf>
    <xf numFmtId="0" fontId="0" fillId="6" borderId="0" xfId="0" applyFill="1" applyAlignment="1">
      <alignment horizontal="center"/>
    </xf>
    <xf numFmtId="0" fontId="25" fillId="14" borderId="7" xfId="0" applyFont="1" applyFill="1" applyBorder="1" applyAlignment="1">
      <alignment vertical="center"/>
    </xf>
    <xf numFmtId="0" fontId="25" fillId="14" borderId="1" xfId="0" applyFont="1" applyFill="1" applyBorder="1" applyAlignment="1">
      <alignment vertical="center"/>
    </xf>
    <xf numFmtId="0" fontId="9" fillId="7" borderId="14" xfId="0" applyFont="1" applyFill="1" applyBorder="1" applyAlignment="1">
      <alignment horizontal="center"/>
    </xf>
    <xf numFmtId="0" fontId="9" fillId="7" borderId="15" xfId="0" applyFont="1" applyFill="1" applyBorder="1" applyAlignment="1">
      <alignment horizontal="center"/>
    </xf>
    <xf numFmtId="0" fontId="0" fillId="15" borderId="20" xfId="0" applyFill="1" applyBorder="1" applyAlignment="1">
      <alignment horizontal="center"/>
    </xf>
    <xf numFmtId="0" fontId="0" fillId="15" borderId="24" xfId="0" applyFill="1" applyBorder="1" applyAlignment="1">
      <alignment horizontal="center"/>
    </xf>
    <xf numFmtId="0" fontId="0" fillId="16" borderId="20" xfId="0" applyFill="1" applyBorder="1" applyAlignment="1">
      <alignment horizontal="center"/>
    </xf>
    <xf numFmtId="0" fontId="11" fillId="16" borderId="24" xfId="2" applyFill="1" applyBorder="1" applyAlignment="1" applyProtection="1">
      <alignment horizontal="center"/>
    </xf>
    <xf numFmtId="0" fontId="0" fillId="17" borderId="20" xfId="0" applyFill="1" applyBorder="1" applyAlignment="1">
      <alignment horizontal="center"/>
    </xf>
    <xf numFmtId="0" fontId="11" fillId="17" borderId="24" xfId="2" applyFill="1" applyBorder="1" applyAlignment="1" applyProtection="1">
      <alignment horizontal="center"/>
    </xf>
    <xf numFmtId="0" fontId="0" fillId="18" borderId="20" xfId="0" applyFill="1" applyBorder="1" applyAlignment="1">
      <alignment horizontal="center"/>
    </xf>
    <xf numFmtId="0" fontId="11" fillId="18" borderId="24" xfId="2" applyFill="1" applyBorder="1" applyAlignment="1" applyProtection="1">
      <alignment horizontal="center"/>
    </xf>
    <xf numFmtId="0" fontId="0" fillId="19" borderId="20" xfId="0" applyFill="1" applyBorder="1" applyAlignment="1">
      <alignment horizontal="center"/>
    </xf>
    <xf numFmtId="0" fontId="11" fillId="19" borderId="24" xfId="2" applyFill="1" applyBorder="1" applyAlignment="1" applyProtection="1">
      <alignment horizontal="center"/>
    </xf>
    <xf numFmtId="0" fontId="0" fillId="15" borderId="26" xfId="0" applyFill="1" applyBorder="1" applyAlignment="1">
      <alignment horizontal="center"/>
    </xf>
    <xf numFmtId="0" fontId="0" fillId="15" borderId="29" xfId="0" applyFill="1" applyBorder="1" applyAlignment="1">
      <alignment horizontal="center"/>
    </xf>
    <xf numFmtId="0" fontId="0" fillId="16" borderId="26" xfId="0" applyFill="1" applyBorder="1" applyAlignment="1">
      <alignment horizontal="center"/>
    </xf>
    <xf numFmtId="0" fontId="11" fillId="16" borderId="29" xfId="2" applyFill="1" applyBorder="1" applyAlignment="1" applyProtection="1">
      <alignment horizontal="center"/>
    </xf>
    <xf numFmtId="0" fontId="0" fillId="17" borderId="26" xfId="0" applyFill="1" applyBorder="1" applyAlignment="1">
      <alignment horizontal="center"/>
    </xf>
    <xf numFmtId="0" fontId="11" fillId="17" borderId="29" xfId="2" applyFill="1" applyBorder="1" applyAlignment="1" applyProtection="1">
      <alignment horizontal="center"/>
    </xf>
    <xf numFmtId="0" fontId="0" fillId="18" borderId="26" xfId="0" applyFill="1" applyBorder="1" applyAlignment="1">
      <alignment horizontal="center"/>
    </xf>
    <xf numFmtId="0" fontId="11" fillId="18" borderId="29" xfId="2" applyFill="1" applyBorder="1" applyAlignment="1" applyProtection="1">
      <alignment horizontal="center"/>
    </xf>
    <xf numFmtId="0" fontId="11" fillId="15" borderId="29" xfId="2" applyFill="1" applyBorder="1" applyAlignment="1" applyProtection="1">
      <alignment horizontal="center"/>
    </xf>
    <xf numFmtId="0" fontId="0" fillId="15" borderId="45" xfId="0" applyFill="1" applyBorder="1" applyAlignment="1">
      <alignment horizontal="center"/>
    </xf>
    <xf numFmtId="0" fontId="11" fillId="15" borderId="47" xfId="2" applyFill="1" applyBorder="1" applyAlignment="1" applyProtection="1">
      <alignment horizontal="center"/>
    </xf>
    <xf numFmtId="0" fontId="0" fillId="16" borderId="45" xfId="0" applyFill="1" applyBorder="1" applyAlignment="1">
      <alignment horizontal="center"/>
    </xf>
    <xf numFmtId="0" fontId="11" fillId="16" borderId="47" xfId="2" applyFill="1" applyBorder="1" applyAlignment="1" applyProtection="1">
      <alignment horizontal="center"/>
    </xf>
    <xf numFmtId="0" fontId="0" fillId="17" borderId="45" xfId="0" applyFill="1" applyBorder="1" applyAlignment="1">
      <alignment horizontal="center"/>
    </xf>
    <xf numFmtId="0" fontId="0" fillId="18" borderId="45" xfId="0" applyFill="1" applyBorder="1" applyAlignment="1">
      <alignment horizontal="center"/>
    </xf>
    <xf numFmtId="0" fontId="11" fillId="18" borderId="47" xfId="2" applyFill="1" applyBorder="1" applyAlignment="1" applyProtection="1">
      <alignment horizontal="center"/>
    </xf>
    <xf numFmtId="0" fontId="0" fillId="0" borderId="5" xfId="0" applyNumberFormat="1" applyBorder="1" applyAlignment="1">
      <alignment horizontal="center" shrinkToFit="1"/>
    </xf>
    <xf numFmtId="2" fontId="0" fillId="0" borderId="21" xfId="0" applyNumberFormat="1" applyBorder="1" applyAlignment="1">
      <alignment horizontal="center" shrinkToFit="1"/>
    </xf>
    <xf numFmtId="2" fontId="0" fillId="0" borderId="5" xfId="0" applyNumberFormat="1" applyBorder="1" applyAlignment="1">
      <alignment horizontal="center" shrinkToFit="1"/>
    </xf>
    <xf numFmtId="0" fontId="0" fillId="0" borderId="21" xfId="0" applyNumberFormat="1" applyBorder="1" applyAlignment="1">
      <alignment horizontal="center" shrinkToFit="1"/>
    </xf>
    <xf numFmtId="0" fontId="11" fillId="20" borderId="13" xfId="2" applyFill="1" applyBorder="1" applyAlignment="1" applyProtection="1">
      <alignment horizontal="center"/>
    </xf>
    <xf numFmtId="0" fontId="11" fillId="20" borderId="36" xfId="2" applyFill="1" applyBorder="1" applyAlignment="1" applyProtection="1">
      <alignment horizontal="center"/>
    </xf>
    <xf numFmtId="166" fontId="0" fillId="0" borderId="48" xfId="0" applyNumberFormat="1" applyBorder="1" applyAlignment="1">
      <alignment horizontal="center" shrinkToFit="1"/>
    </xf>
    <xf numFmtId="2" fontId="0" fillId="0" borderId="48" xfId="0" applyNumberFormat="1" applyBorder="1" applyAlignment="1">
      <alignment horizontal="center" shrinkToFit="1"/>
    </xf>
    <xf numFmtId="0" fontId="0" fillId="0" borderId="48" xfId="0" applyNumberFormat="1" applyBorder="1" applyAlignment="1">
      <alignment horizontal="center" shrinkToFit="1"/>
    </xf>
    <xf numFmtId="0" fontId="0" fillId="0" borderId="49" xfId="0" applyNumberFormat="1" applyBorder="1" applyAlignment="1">
      <alignment horizontal="center" shrinkToFit="1"/>
    </xf>
    <xf numFmtId="0" fontId="0" fillId="0" borderId="50" xfId="0" applyNumberFormat="1" applyBorder="1" applyAlignment="1">
      <alignment horizontal="center" shrinkToFit="1"/>
    </xf>
    <xf numFmtId="0" fontId="0" fillId="0" borderId="51" xfId="0" applyNumberFormat="1" applyBorder="1" applyAlignment="1">
      <alignment horizontal="center" shrinkToFit="1"/>
    </xf>
    <xf numFmtId="14" fontId="0" fillId="0" borderId="20" xfId="0" applyNumberFormat="1" applyBorder="1" applyAlignment="1">
      <alignment horizontal="center" shrinkToFit="1"/>
    </xf>
    <xf numFmtId="14" fontId="0" fillId="0" borderId="26" xfId="0" applyNumberFormat="1" applyBorder="1" applyAlignment="1">
      <alignment horizontal="center" shrinkToFit="1"/>
    </xf>
    <xf numFmtId="14" fontId="0" fillId="0" borderId="45" xfId="0" applyNumberFormat="1" applyBorder="1" applyAlignment="1">
      <alignment horizontal="center" shrinkToFit="1"/>
    </xf>
    <xf numFmtId="0" fontId="0" fillId="15" borderId="5" xfId="0" applyFill="1" applyBorder="1" applyAlignment="1">
      <alignment horizontal="center"/>
    </xf>
    <xf numFmtId="0" fontId="11" fillId="15" borderId="5" xfId="2" applyFill="1" applyBorder="1" applyAlignment="1" applyProtection="1">
      <alignment horizontal="center"/>
    </xf>
    <xf numFmtId="1" fontId="0" fillId="0" borderId="21" xfId="0" applyNumberFormat="1" applyBorder="1" applyAlignment="1">
      <alignment horizontal="center" shrinkToFit="1"/>
    </xf>
    <xf numFmtId="1" fontId="0" fillId="0" borderId="5" xfId="0" applyNumberFormat="1" applyBorder="1" applyAlignment="1">
      <alignment horizontal="center" shrinkToFit="1"/>
    </xf>
    <xf numFmtId="0" fontId="0" fillId="0" borderId="5" xfId="0" applyNumberFormat="1" applyBorder="1" applyAlignment="1">
      <alignment horizontal="center" shrinkToFit="1"/>
    </xf>
    <xf numFmtId="0" fontId="0" fillId="0" borderId="21" xfId="0" applyNumberFormat="1" applyBorder="1" applyAlignment="1">
      <alignment horizontal="center" shrinkToFit="1"/>
    </xf>
    <xf numFmtId="14" fontId="0" fillId="0" borderId="20" xfId="0" applyNumberFormat="1" applyBorder="1" applyAlignment="1">
      <alignment horizontal="center" shrinkToFit="1"/>
    </xf>
    <xf numFmtId="14" fontId="0" fillId="0" borderId="26" xfId="0" applyNumberFormat="1" applyBorder="1" applyAlignment="1">
      <alignment horizontal="center" shrinkToFit="1"/>
    </xf>
    <xf numFmtId="0" fontId="11" fillId="15" borderId="5" xfId="2" applyFill="1" applyBorder="1" applyAlignment="1" applyProtection="1">
      <alignment horizontal="center"/>
    </xf>
    <xf numFmtId="0" fontId="11" fillId="19" borderId="5" xfId="2" applyFill="1" applyBorder="1" applyAlignment="1" applyProtection="1">
      <alignment horizontal="center" vertical="center"/>
    </xf>
    <xf numFmtId="0" fontId="0" fillId="4" borderId="0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/>
    <xf numFmtId="0" fontId="13" fillId="9" borderId="4" xfId="0" applyFont="1" applyFill="1" applyBorder="1" applyAlignment="1">
      <alignment horizontal="center" vertical="center" wrapText="1" shrinkToFit="1"/>
    </xf>
    <xf numFmtId="0" fontId="13" fillId="9" borderId="17" xfId="0" applyFont="1" applyFill="1" applyBorder="1" applyAlignment="1">
      <alignment horizontal="center" vertical="center" wrapText="1" shrinkToFit="1"/>
    </xf>
    <xf numFmtId="0" fontId="13" fillId="9" borderId="4" xfId="0" applyFont="1" applyFill="1" applyBorder="1" applyAlignment="1">
      <alignment horizontal="center" vertical="center" shrinkToFit="1"/>
    </xf>
    <xf numFmtId="0" fontId="13" fillId="9" borderId="17" xfId="0" applyFont="1" applyFill="1" applyBorder="1" applyAlignment="1">
      <alignment horizontal="center" vertical="center" shrinkToFit="1"/>
    </xf>
    <xf numFmtId="0" fontId="15" fillId="7" borderId="6" xfId="0" applyFont="1" applyFill="1" applyBorder="1" applyAlignment="1">
      <alignment horizontal="center" vertical="center" shrinkToFit="1"/>
    </xf>
    <xf numFmtId="0" fontId="15" fillId="7" borderId="7" xfId="0" applyFont="1" applyFill="1" applyBorder="1" applyAlignment="1">
      <alignment horizontal="center" vertical="center" shrinkToFit="1"/>
    </xf>
    <xf numFmtId="0" fontId="15" fillId="7" borderId="3" xfId="0" applyFont="1" applyFill="1" applyBorder="1" applyAlignment="1">
      <alignment horizontal="center" vertical="center" shrinkToFit="1"/>
    </xf>
    <xf numFmtId="0" fontId="15" fillId="7" borderId="10" xfId="0" applyFont="1" applyFill="1" applyBorder="1" applyAlignment="1">
      <alignment horizontal="center" vertical="center" shrinkToFit="1"/>
    </xf>
    <xf numFmtId="0" fontId="15" fillId="7" borderId="0" xfId="0" applyFont="1" applyFill="1" applyBorder="1" applyAlignment="1">
      <alignment horizontal="center" vertical="center" shrinkToFit="1"/>
    </xf>
    <xf numFmtId="0" fontId="15" fillId="7" borderId="31" xfId="0" applyFont="1" applyFill="1" applyBorder="1" applyAlignment="1">
      <alignment horizontal="center" vertical="center" shrinkToFit="1"/>
    </xf>
    <xf numFmtId="0" fontId="15" fillId="7" borderId="33" xfId="0" applyFont="1" applyFill="1" applyBorder="1" applyAlignment="1">
      <alignment horizontal="center" vertical="center" shrinkToFit="1"/>
    </xf>
    <xf numFmtId="0" fontId="15" fillId="7" borderId="1" xfId="0" applyFont="1" applyFill="1" applyBorder="1" applyAlignment="1">
      <alignment horizontal="center" vertical="center" shrinkToFit="1"/>
    </xf>
    <xf numFmtId="0" fontId="15" fillId="7" borderId="34" xfId="0" applyFont="1" applyFill="1" applyBorder="1" applyAlignment="1">
      <alignment horizontal="center" vertical="center" shrinkToFit="1"/>
    </xf>
    <xf numFmtId="10" fontId="16" fillId="8" borderId="30" xfId="0" applyNumberFormat="1" applyFont="1" applyFill="1" applyBorder="1" applyAlignment="1">
      <alignment horizontal="center" vertical="center" shrinkToFit="1"/>
    </xf>
    <xf numFmtId="10" fontId="16" fillId="8" borderId="7" xfId="0" applyNumberFormat="1" applyFont="1" applyFill="1" applyBorder="1" applyAlignment="1">
      <alignment horizontal="center" vertical="center" shrinkToFit="1"/>
    </xf>
    <xf numFmtId="10" fontId="16" fillId="8" borderId="8" xfId="0" applyNumberFormat="1" applyFont="1" applyFill="1" applyBorder="1" applyAlignment="1">
      <alignment horizontal="center" vertical="center" shrinkToFit="1"/>
    </xf>
    <xf numFmtId="10" fontId="16" fillId="8" borderId="32" xfId="0" applyNumberFormat="1" applyFont="1" applyFill="1" applyBorder="1" applyAlignment="1">
      <alignment horizontal="center" vertical="center" shrinkToFit="1"/>
    </xf>
    <xf numFmtId="10" fontId="16" fillId="8" borderId="0" xfId="0" applyNumberFormat="1" applyFont="1" applyFill="1" applyBorder="1" applyAlignment="1">
      <alignment horizontal="center" vertical="center" shrinkToFit="1"/>
    </xf>
    <xf numFmtId="10" fontId="16" fillId="8" borderId="13" xfId="0" applyNumberFormat="1" applyFont="1" applyFill="1" applyBorder="1" applyAlignment="1">
      <alignment horizontal="center" vertical="center" shrinkToFit="1"/>
    </xf>
    <xf numFmtId="10" fontId="16" fillId="8" borderId="35" xfId="0" applyNumberFormat="1" applyFont="1" applyFill="1" applyBorder="1" applyAlignment="1">
      <alignment horizontal="center" vertical="center" shrinkToFit="1"/>
    </xf>
    <xf numFmtId="10" fontId="16" fillId="8" borderId="1" xfId="0" applyNumberFormat="1" applyFont="1" applyFill="1" applyBorder="1" applyAlignment="1">
      <alignment horizontal="center" vertical="center" shrinkToFit="1"/>
    </xf>
    <xf numFmtId="10" fontId="16" fillId="8" borderId="36" xfId="0" applyNumberFormat="1" applyFont="1" applyFill="1" applyBorder="1" applyAlignment="1">
      <alignment horizontal="center" vertical="center" shrinkToFit="1"/>
    </xf>
    <xf numFmtId="0" fontId="17" fillId="0" borderId="33" xfId="2" applyNumberFormat="1" applyFont="1" applyBorder="1" applyAlignment="1" applyProtection="1">
      <alignment horizontal="center" shrinkToFit="1"/>
    </xf>
    <xf numFmtId="0" fontId="18" fillId="0" borderId="1" xfId="0" applyNumberFormat="1" applyFont="1" applyBorder="1" applyAlignment="1">
      <alignment horizontal="center" shrinkToFit="1"/>
    </xf>
    <xf numFmtId="0" fontId="18" fillId="0" borderId="36" xfId="0" applyNumberFormat="1" applyFont="1" applyBorder="1" applyAlignment="1">
      <alignment horizontal="center" shrinkToFit="1"/>
    </xf>
    <xf numFmtId="0" fontId="1" fillId="8" borderId="11" xfId="0" applyFont="1" applyFill="1" applyBorder="1" applyAlignment="1">
      <alignment horizontal="center" vertical="center" shrinkToFit="1"/>
    </xf>
    <xf numFmtId="0" fontId="1" fillId="8" borderId="2" xfId="0" applyFont="1" applyFill="1" applyBorder="1" applyAlignment="1">
      <alignment horizontal="center" vertical="center" shrinkToFit="1"/>
    </xf>
    <xf numFmtId="0" fontId="1" fillId="8" borderId="12" xfId="0" applyFont="1" applyFill="1" applyBorder="1" applyAlignment="1">
      <alignment horizontal="center" vertical="center" shrinkToFit="1"/>
    </xf>
    <xf numFmtId="165" fontId="2" fillId="10" borderId="11" xfId="0" applyNumberFormat="1" applyFont="1" applyFill="1" applyBorder="1" applyAlignment="1">
      <alignment horizontal="center" shrinkToFit="1"/>
    </xf>
    <xf numFmtId="165" fontId="2" fillId="10" borderId="2" xfId="0" applyNumberFormat="1" applyFont="1" applyFill="1" applyBorder="1" applyAlignment="1">
      <alignment horizontal="center" shrinkToFit="1"/>
    </xf>
    <xf numFmtId="165" fontId="2" fillId="10" borderId="12" xfId="0" applyNumberFormat="1" applyFont="1" applyFill="1" applyBorder="1" applyAlignment="1">
      <alignment horizontal="center" shrinkToFit="1"/>
    </xf>
    <xf numFmtId="165" fontId="2" fillId="11" borderId="6" xfId="0" applyNumberFormat="1" applyFont="1" applyFill="1" applyBorder="1" applyAlignment="1">
      <alignment horizontal="center" shrinkToFit="1"/>
    </xf>
    <xf numFmtId="165" fontId="2" fillId="11" borderId="7" xfId="0" applyNumberFormat="1" applyFont="1" applyFill="1" applyBorder="1" applyAlignment="1">
      <alignment horizontal="center" shrinkToFit="1"/>
    </xf>
    <xf numFmtId="165" fontId="2" fillId="11" borderId="8" xfId="0" applyNumberFormat="1" applyFont="1" applyFill="1" applyBorder="1" applyAlignment="1">
      <alignment horizontal="center" shrinkToFit="1"/>
    </xf>
    <xf numFmtId="0" fontId="14" fillId="9" borderId="15" xfId="0" applyFont="1" applyFill="1" applyBorder="1" applyAlignment="1">
      <alignment horizontal="center" vertical="center" shrinkToFit="1"/>
    </xf>
    <xf numFmtId="0" fontId="14" fillId="9" borderId="18" xfId="0" applyFont="1" applyFill="1" applyBorder="1" applyAlignment="1">
      <alignment horizontal="center" vertical="center" shrinkToFit="1"/>
    </xf>
    <xf numFmtId="0" fontId="10" fillId="8" borderId="19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10" fontId="10" fillId="2" borderId="23" xfId="1" applyNumberFormat="1" applyFont="1" applyFill="1" applyBorder="1" applyAlignment="1">
      <alignment horizontal="center" vertical="center" shrinkToFit="1"/>
    </xf>
    <xf numFmtId="10" fontId="10" fillId="2" borderId="28" xfId="1" applyNumberFormat="1" applyFont="1" applyFill="1" applyBorder="1" applyAlignment="1">
      <alignment horizontal="center" vertical="center" shrinkToFit="1"/>
    </xf>
    <xf numFmtId="2" fontId="13" fillId="9" borderId="14" xfId="0" applyNumberFormat="1" applyFont="1" applyFill="1" applyBorder="1" applyAlignment="1">
      <alignment horizontal="center" vertical="center" shrinkToFit="1"/>
    </xf>
    <xf numFmtId="2" fontId="13" fillId="9" borderId="16" xfId="0" applyNumberFormat="1" applyFont="1" applyFill="1" applyBorder="1" applyAlignment="1">
      <alignment horizontal="center" vertical="center" shrinkToFit="1"/>
    </xf>
    <xf numFmtId="0" fontId="22" fillId="12" borderId="6" xfId="0" applyFont="1" applyFill="1" applyBorder="1" applyAlignment="1">
      <alignment horizontal="center" vertical="center"/>
    </xf>
    <xf numFmtId="0" fontId="22" fillId="12" borderId="7" xfId="0" applyFont="1" applyFill="1" applyBorder="1" applyAlignment="1">
      <alignment horizontal="center" vertical="center"/>
    </xf>
    <xf numFmtId="0" fontId="22" fillId="12" borderId="8" xfId="0" applyFont="1" applyFill="1" applyBorder="1" applyAlignment="1">
      <alignment horizontal="center" vertical="center"/>
    </xf>
    <xf numFmtId="0" fontId="22" fillId="12" borderId="10" xfId="0" applyFont="1" applyFill="1" applyBorder="1" applyAlignment="1">
      <alignment horizontal="center" vertical="center"/>
    </xf>
    <xf numFmtId="0" fontId="22" fillId="12" borderId="0" xfId="0" applyFont="1" applyFill="1" applyBorder="1" applyAlignment="1">
      <alignment horizontal="center" vertical="center"/>
    </xf>
    <xf numFmtId="0" fontId="22" fillId="12" borderId="13" xfId="0" applyFont="1" applyFill="1" applyBorder="1" applyAlignment="1">
      <alignment horizontal="center" vertical="center"/>
    </xf>
    <xf numFmtId="0" fontId="22" fillId="12" borderId="33" xfId="0" applyFont="1" applyFill="1" applyBorder="1" applyAlignment="1">
      <alignment horizontal="center" vertical="center"/>
    </xf>
    <xf numFmtId="0" fontId="22" fillId="12" borderId="1" xfId="0" applyFont="1" applyFill="1" applyBorder="1" applyAlignment="1">
      <alignment horizontal="center" vertical="center"/>
    </xf>
    <xf numFmtId="0" fontId="22" fillId="12" borderId="36" xfId="0" applyFont="1" applyFill="1" applyBorder="1" applyAlignment="1">
      <alignment horizontal="center" vertical="center"/>
    </xf>
    <xf numFmtId="0" fontId="23" fillId="13" borderId="6" xfId="0" applyFont="1" applyFill="1" applyBorder="1" applyAlignment="1">
      <alignment horizontal="center" vertical="center"/>
    </xf>
    <xf numFmtId="0" fontId="23" fillId="13" borderId="7" xfId="0" applyFont="1" applyFill="1" applyBorder="1" applyAlignment="1">
      <alignment horizontal="center" vertical="center"/>
    </xf>
    <xf numFmtId="0" fontId="23" fillId="13" borderId="8" xfId="0" applyFont="1" applyFill="1" applyBorder="1" applyAlignment="1">
      <alignment horizontal="center" vertical="center"/>
    </xf>
    <xf numFmtId="0" fontId="23" fillId="13" borderId="10" xfId="0" applyFont="1" applyFill="1" applyBorder="1" applyAlignment="1">
      <alignment horizontal="center" vertical="center"/>
    </xf>
    <xf numFmtId="0" fontId="23" fillId="13" borderId="0" xfId="0" applyFont="1" applyFill="1" applyBorder="1" applyAlignment="1">
      <alignment horizontal="center" vertical="center"/>
    </xf>
    <xf numFmtId="0" fontId="23" fillId="13" borderId="13" xfId="0" applyFont="1" applyFill="1" applyBorder="1" applyAlignment="1">
      <alignment horizontal="center" vertical="center"/>
    </xf>
    <xf numFmtId="0" fontId="23" fillId="13" borderId="33" xfId="0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23" fillId="13" borderId="36" xfId="0" applyFont="1" applyFill="1" applyBorder="1" applyAlignment="1">
      <alignment horizontal="center" vertical="center"/>
    </xf>
    <xf numFmtId="0" fontId="24" fillId="14" borderId="6" xfId="0" applyFont="1" applyFill="1" applyBorder="1" applyAlignment="1">
      <alignment horizontal="center" vertical="center"/>
    </xf>
    <xf numFmtId="0" fontId="24" fillId="14" borderId="7" xfId="0" applyFont="1" applyFill="1" applyBorder="1" applyAlignment="1">
      <alignment horizontal="center" vertical="center"/>
    </xf>
    <xf numFmtId="0" fontId="24" fillId="14" borderId="33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center" vertical="center"/>
    </xf>
    <xf numFmtId="0" fontId="26" fillId="14" borderId="7" xfId="0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center" vertical="center"/>
    </xf>
    <xf numFmtId="0" fontId="24" fillId="14" borderId="8" xfId="0" applyFont="1" applyFill="1" applyBorder="1" applyAlignment="1">
      <alignment horizontal="center" vertical="center"/>
    </xf>
    <xf numFmtId="0" fontId="24" fillId="14" borderId="36" xfId="0" applyFont="1" applyFill="1" applyBorder="1" applyAlignment="1">
      <alignment horizontal="center" vertical="center"/>
    </xf>
  </cellXfs>
  <cellStyles count="5">
    <cellStyle name="Excel Built-in Normal" xfId="3" xr:uid="{00000000-0005-0000-0000-000000000000}"/>
    <cellStyle name="Hyperlink" xfId="2" builtinId="8"/>
    <cellStyle name="Normal" xfId="0" builtinId="0"/>
    <cellStyle name="Normal 2" xfId="4" xr:uid="{00000000-0005-0000-0000-000003000000}"/>
    <cellStyle name="Percent" xfId="1" builtinId="5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3" name="Picture 2" descr="logo.jpg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19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1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1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6831" y="2434590"/>
          <a:ext cx="4227195" cy="163818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1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1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4901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695327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4901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1" y="2524125"/>
          <a:ext cx="4133851" cy="170104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1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166932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1" y="2533650"/>
          <a:ext cx="4133850" cy="1701047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166932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1" y="2562225"/>
          <a:ext cx="4133850" cy="1700457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4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1" y="2562225"/>
          <a:ext cx="4133850" cy="1700457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4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4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6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598406</xdr:colOff>
      <xdr:row>11</xdr:row>
      <xdr:rowOff>19050</xdr:rowOff>
    </xdr:from>
    <xdr:to>
      <xdr:col>18</xdr:col>
      <xdr:colOff>665867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4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7762" y="2493586"/>
          <a:ext cx="4132770" cy="1669919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28870</xdr:colOff>
      <xdr:row>10</xdr:row>
      <xdr:rowOff>146705</xdr:rowOff>
    </xdr:from>
    <xdr:to>
      <xdr:col>18</xdr:col>
      <xdr:colOff>705145</xdr:colOff>
      <xdr:row>19</xdr:row>
      <xdr:rowOff>117835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4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7040" y="2424849"/>
          <a:ext cx="4132770" cy="1669919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28870</xdr:colOff>
      <xdr:row>10</xdr:row>
      <xdr:rowOff>146705</xdr:rowOff>
    </xdr:from>
    <xdr:to>
      <xdr:col>18</xdr:col>
      <xdr:colOff>705145</xdr:colOff>
      <xdr:row>19</xdr:row>
      <xdr:rowOff>117835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4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0445" y="2451755"/>
          <a:ext cx="4133850" cy="1704680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28870</xdr:colOff>
      <xdr:row>10</xdr:row>
      <xdr:rowOff>146705</xdr:rowOff>
    </xdr:from>
    <xdr:to>
      <xdr:col>18</xdr:col>
      <xdr:colOff>705145</xdr:colOff>
      <xdr:row>19</xdr:row>
      <xdr:rowOff>117835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4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0445" y="2451755"/>
          <a:ext cx="4133850" cy="1704680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28870</xdr:colOff>
      <xdr:row>10</xdr:row>
      <xdr:rowOff>146705</xdr:rowOff>
    </xdr:from>
    <xdr:to>
      <xdr:col>18</xdr:col>
      <xdr:colOff>705145</xdr:colOff>
      <xdr:row>19</xdr:row>
      <xdr:rowOff>117835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5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0445" y="2451755"/>
          <a:ext cx="4133850" cy="1704680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28870</xdr:colOff>
      <xdr:row>10</xdr:row>
      <xdr:rowOff>146705</xdr:rowOff>
    </xdr:from>
    <xdr:to>
      <xdr:col>18</xdr:col>
      <xdr:colOff>705145</xdr:colOff>
      <xdr:row>19</xdr:row>
      <xdr:rowOff>117835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5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0445" y="2451755"/>
          <a:ext cx="4133850" cy="1704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1" y="2562225"/>
          <a:ext cx="4133850" cy="1700457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28870</xdr:colOff>
      <xdr:row>10</xdr:row>
      <xdr:rowOff>146705</xdr:rowOff>
    </xdr:from>
    <xdr:to>
      <xdr:col>18</xdr:col>
      <xdr:colOff>705145</xdr:colOff>
      <xdr:row>19</xdr:row>
      <xdr:rowOff>117835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5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0445" y="2451755"/>
          <a:ext cx="4133850" cy="1704680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28870</xdr:colOff>
      <xdr:row>10</xdr:row>
      <xdr:rowOff>146705</xdr:rowOff>
    </xdr:from>
    <xdr:to>
      <xdr:col>18</xdr:col>
      <xdr:colOff>705145</xdr:colOff>
      <xdr:row>19</xdr:row>
      <xdr:rowOff>117835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5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0445" y="2451755"/>
          <a:ext cx="4133850" cy="1704680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28870</xdr:colOff>
      <xdr:row>10</xdr:row>
      <xdr:rowOff>146705</xdr:rowOff>
    </xdr:from>
    <xdr:to>
      <xdr:col>18</xdr:col>
      <xdr:colOff>705145</xdr:colOff>
      <xdr:row>19</xdr:row>
      <xdr:rowOff>117835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5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0445" y="2451755"/>
          <a:ext cx="4133850" cy="1704680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28870</xdr:colOff>
      <xdr:row>10</xdr:row>
      <xdr:rowOff>146705</xdr:rowOff>
    </xdr:from>
    <xdr:to>
      <xdr:col>18</xdr:col>
      <xdr:colOff>705145</xdr:colOff>
      <xdr:row>19</xdr:row>
      <xdr:rowOff>117835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5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0445" y="2451755"/>
          <a:ext cx="4133850" cy="1704680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28870</xdr:colOff>
      <xdr:row>10</xdr:row>
      <xdr:rowOff>146705</xdr:rowOff>
    </xdr:from>
    <xdr:to>
      <xdr:col>18</xdr:col>
      <xdr:colOff>705145</xdr:colOff>
      <xdr:row>19</xdr:row>
      <xdr:rowOff>117835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5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0445" y="2451755"/>
          <a:ext cx="4133850" cy="1704680"/>
        </a:xfrm>
        <a:prstGeom prst="rect">
          <a:avLst/>
        </a:prstGeom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58329</xdr:colOff>
      <xdr:row>11</xdr:row>
      <xdr:rowOff>19050</xdr:rowOff>
    </xdr:from>
    <xdr:to>
      <xdr:col>19</xdr:col>
      <xdr:colOff>17774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5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6499" y="2493586"/>
          <a:ext cx="4132770" cy="1669919"/>
        </a:xfrm>
        <a:prstGeom prst="rect">
          <a:avLst/>
        </a:prstGeom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58329</xdr:colOff>
      <xdr:row>11</xdr:row>
      <xdr:rowOff>19050</xdr:rowOff>
    </xdr:from>
    <xdr:to>
      <xdr:col>19</xdr:col>
      <xdr:colOff>17774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5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9904" y="2524125"/>
          <a:ext cx="4131395" cy="1701047"/>
        </a:xfrm>
        <a:prstGeom prst="rect">
          <a:avLst/>
        </a:prstGeom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10574</xdr:colOff>
      <xdr:row>1</xdr:row>
      <xdr:rowOff>10585</xdr:rowOff>
    </xdr:from>
    <xdr:to>
      <xdr:col>4</xdr:col>
      <xdr:colOff>571492</xdr:colOff>
      <xdr:row>10</xdr:row>
      <xdr:rowOff>169335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5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6549" y="210610"/>
          <a:ext cx="2542118" cy="1787525"/>
        </a:xfrm>
        <a:prstGeom prst="rect">
          <a:avLst/>
        </a:prstGeom>
      </xdr:spPr>
    </xdr:pic>
    <xdr:clientData/>
  </xdr:twoCellAnchor>
  <xdr:oneCellAnchor>
    <xdr:from>
      <xdr:col>5</xdr:col>
      <xdr:colOff>21165</xdr:colOff>
      <xdr:row>1</xdr:row>
      <xdr:rowOff>10583</xdr:rowOff>
    </xdr:from>
    <xdr:ext cx="7186083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5900-000003000000}"/>
            </a:ext>
          </a:extLst>
        </xdr:cNvPr>
        <xdr:cNvSpPr/>
      </xdr:nvSpPr>
      <xdr:spPr>
        <a:xfrm>
          <a:off x="4678890" y="210608"/>
          <a:ext cx="718608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glow rad="101600">
                  <a:schemeClr val="accent2">
                    <a:satMod val="175000"/>
                    <a:alpha val="40000"/>
                  </a:schemeClr>
                </a:glow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Winners</a:t>
          </a:r>
          <a:r>
            <a:rPr lang="en-US" sz="5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glow rad="101600">
                  <a:schemeClr val="accent2">
                    <a:satMod val="175000"/>
                    <a:alpha val="40000"/>
                  </a:schemeClr>
                </a:glow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Capital Line</a:t>
          </a:r>
          <a:endParaRPr lang="en-US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glow rad="101600">
                <a:schemeClr val="accent2">
                  <a:satMod val="175000"/>
                  <a:alpha val="40000"/>
                </a:schemeClr>
              </a:glow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10583</xdr:colOff>
      <xdr:row>5</xdr:row>
      <xdr:rowOff>126989</xdr:rowOff>
    </xdr:from>
    <xdr:ext cx="7207249" cy="843757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5900-000004000000}"/>
            </a:ext>
          </a:extLst>
        </xdr:cNvPr>
        <xdr:cNvSpPr/>
      </xdr:nvSpPr>
      <xdr:spPr>
        <a:xfrm>
          <a:off x="4668308" y="1050914"/>
          <a:ext cx="7207249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n-US" sz="48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Grow With</a:t>
          </a:r>
          <a:r>
            <a:rPr lang="en-US" sz="4800" b="1" cap="all" spc="0" baseline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 Experts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1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1" y="2524125"/>
          <a:ext cx="4133850" cy="17010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11</xdr:row>
      <xdr:rowOff>19050</xdr:rowOff>
    </xdr:from>
    <xdr:to>
      <xdr:col>18</xdr:col>
      <xdr:colOff>695326</xdr:colOff>
      <xdr:row>19</xdr:row>
      <xdr:rowOff>186572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1" y="2524125"/>
          <a:ext cx="4133850" cy="1701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winnerscapitalline.com/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winnerscapitalline.com/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winnerscapitalline.com/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winnerscapitalline.com/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winnerscapitalline.com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winnerscapitalline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winnerscapitalline.com/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winnerscapitalline.com/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winnerscapitalline.com/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winnerscapitalline.com/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winnerscapitalline.com/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winnerscapitalline.com/" TargetMode="Externa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winnerscapitalline.com/" TargetMode="Externa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winnerscapitalline.com/" TargetMode="Externa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winnerscapitalline.com/" TargetMode="Externa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www.winnerscapitalline.com/" TargetMode="Externa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www.winnerscapitalline.com/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www.winnerscapitalline.com/" TargetMode="Externa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://www.winnerscapitalline.com/" TargetMode="Externa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://www.winnerscapitalline.com/" TargetMode="Externa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://www.winnerscapitalline.com/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://www.winnerscapitalline.com/" TargetMode="Externa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://www.winnerscapitalline.com/" TargetMode="Externa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4.xml"/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://www.winnerscapitalline.com/" TargetMode="Externa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5.xml"/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://www.winnerscapitalline.com/" TargetMode="External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6.xml"/><Relationship Id="rId2" Type="http://schemas.openxmlformats.org/officeDocument/2006/relationships/printerSettings" Target="../printerSettings/printerSettings31.bin"/><Relationship Id="rId1" Type="http://schemas.openxmlformats.org/officeDocument/2006/relationships/hyperlink" Target="http://www.winnerscapitalline.com/" TargetMode="External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7.xml"/><Relationship Id="rId2" Type="http://schemas.openxmlformats.org/officeDocument/2006/relationships/printerSettings" Target="../printerSettings/printerSettings32.bin"/><Relationship Id="rId1" Type="http://schemas.openxmlformats.org/officeDocument/2006/relationships/hyperlink" Target="http://www.winnerscapitalline.com/" TargetMode="Externa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8.xml"/><Relationship Id="rId2" Type="http://schemas.openxmlformats.org/officeDocument/2006/relationships/printerSettings" Target="../printerSettings/printerSettings33.bin"/><Relationship Id="rId1" Type="http://schemas.openxmlformats.org/officeDocument/2006/relationships/hyperlink" Target="http://www.winnerscapitalline.com/" TargetMode="Externa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9.xml"/><Relationship Id="rId2" Type="http://schemas.openxmlformats.org/officeDocument/2006/relationships/printerSettings" Target="../printerSettings/printerSettings34.bin"/><Relationship Id="rId1" Type="http://schemas.openxmlformats.org/officeDocument/2006/relationships/hyperlink" Target="http://www.winnerscapitalline.com/" TargetMode="External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0.xml"/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http://www.winnerscapitalline.com/" TargetMode="External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1.xml"/><Relationship Id="rId2" Type="http://schemas.openxmlformats.org/officeDocument/2006/relationships/printerSettings" Target="../printerSettings/printerSettings36.bin"/><Relationship Id="rId1" Type="http://schemas.openxmlformats.org/officeDocument/2006/relationships/hyperlink" Target="http://www.winnerscapitalline.com/" TargetMode="External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2.xml"/><Relationship Id="rId2" Type="http://schemas.openxmlformats.org/officeDocument/2006/relationships/printerSettings" Target="../printerSettings/printerSettings37.bin"/><Relationship Id="rId1" Type="http://schemas.openxmlformats.org/officeDocument/2006/relationships/hyperlink" Target="http://www.winnerscapitalline.com/" TargetMode="External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3.xml"/><Relationship Id="rId2" Type="http://schemas.openxmlformats.org/officeDocument/2006/relationships/printerSettings" Target="../printerSettings/printerSettings38.bin"/><Relationship Id="rId1" Type="http://schemas.openxmlformats.org/officeDocument/2006/relationships/hyperlink" Target="http://www.winnerscapitalline.com/" TargetMode="External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4.xml"/><Relationship Id="rId2" Type="http://schemas.openxmlformats.org/officeDocument/2006/relationships/printerSettings" Target="../printerSettings/printerSettings39.bin"/><Relationship Id="rId1" Type="http://schemas.openxmlformats.org/officeDocument/2006/relationships/hyperlink" Target="http://www.winnerscapitalline.com/" TargetMode="External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5.xml"/><Relationship Id="rId2" Type="http://schemas.openxmlformats.org/officeDocument/2006/relationships/printerSettings" Target="../printerSettings/printerSettings40.bin"/><Relationship Id="rId1" Type="http://schemas.openxmlformats.org/officeDocument/2006/relationships/hyperlink" Target="http://www.winnerscapitalline.com/" TargetMode="External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6.xml"/><Relationship Id="rId2" Type="http://schemas.openxmlformats.org/officeDocument/2006/relationships/printerSettings" Target="../printerSettings/printerSettings41.bin"/><Relationship Id="rId1" Type="http://schemas.openxmlformats.org/officeDocument/2006/relationships/hyperlink" Target="http://www.winnerscapitalline.com/" TargetMode="External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7.xml"/><Relationship Id="rId2" Type="http://schemas.openxmlformats.org/officeDocument/2006/relationships/printerSettings" Target="../printerSettings/printerSettings42.bin"/><Relationship Id="rId1" Type="http://schemas.openxmlformats.org/officeDocument/2006/relationships/hyperlink" Target="http://www.winnerscapitalline.com/" TargetMode="External"/></Relationships>
</file>

<file path=xl/worksheets/_rels/sheet6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8.xml"/><Relationship Id="rId2" Type="http://schemas.openxmlformats.org/officeDocument/2006/relationships/printerSettings" Target="../printerSettings/printerSettings43.bin"/><Relationship Id="rId1" Type="http://schemas.openxmlformats.org/officeDocument/2006/relationships/hyperlink" Target="http://www.winnerscapitalline.com/" TargetMode="External"/></Relationships>
</file>

<file path=xl/worksheets/_rels/sheet6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9.xml"/><Relationship Id="rId2" Type="http://schemas.openxmlformats.org/officeDocument/2006/relationships/printerSettings" Target="../printerSettings/printerSettings44.bin"/><Relationship Id="rId1" Type="http://schemas.openxmlformats.org/officeDocument/2006/relationships/hyperlink" Target="http://www.winnerscapitalline.com/" TargetMode="External"/></Relationships>
</file>

<file path=xl/worksheets/_rels/sheet6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0.xml"/><Relationship Id="rId2" Type="http://schemas.openxmlformats.org/officeDocument/2006/relationships/printerSettings" Target="../printerSettings/printerSettings45.bin"/><Relationship Id="rId1" Type="http://schemas.openxmlformats.org/officeDocument/2006/relationships/hyperlink" Target="http://www.winnerscapitalline.com/" TargetMode="External"/></Relationships>
</file>

<file path=xl/worksheets/_rels/sheet6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1.xml"/><Relationship Id="rId2" Type="http://schemas.openxmlformats.org/officeDocument/2006/relationships/printerSettings" Target="../printerSettings/printerSettings46.bin"/><Relationship Id="rId1" Type="http://schemas.openxmlformats.org/officeDocument/2006/relationships/hyperlink" Target="http://www.winnerscapitalline.com/" TargetMode="External"/></Relationships>
</file>

<file path=xl/worksheets/_rels/sheet6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2.xml"/><Relationship Id="rId2" Type="http://schemas.openxmlformats.org/officeDocument/2006/relationships/printerSettings" Target="../printerSettings/printerSettings47.bin"/><Relationship Id="rId1" Type="http://schemas.openxmlformats.org/officeDocument/2006/relationships/hyperlink" Target="http://www.winnerscapitalline.com/" TargetMode="External"/></Relationships>
</file>

<file path=xl/worksheets/_rels/sheet6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3.xml"/><Relationship Id="rId2" Type="http://schemas.openxmlformats.org/officeDocument/2006/relationships/printerSettings" Target="../printerSettings/printerSettings48.bin"/><Relationship Id="rId1" Type="http://schemas.openxmlformats.org/officeDocument/2006/relationships/hyperlink" Target="http://www.winnerscapitalline.com/" TargetMode="External"/></Relationships>
</file>

<file path=xl/worksheets/_rels/sheet6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4.xml"/><Relationship Id="rId2" Type="http://schemas.openxmlformats.org/officeDocument/2006/relationships/printerSettings" Target="../printerSettings/printerSettings49.bin"/><Relationship Id="rId1" Type="http://schemas.openxmlformats.org/officeDocument/2006/relationships/hyperlink" Target="http://www.winnerscapitalline.com/" TargetMode="External"/></Relationships>
</file>

<file path=xl/worksheets/_rels/sheet6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5.xml"/><Relationship Id="rId2" Type="http://schemas.openxmlformats.org/officeDocument/2006/relationships/printerSettings" Target="../printerSettings/printerSettings50.bin"/><Relationship Id="rId1" Type="http://schemas.openxmlformats.org/officeDocument/2006/relationships/hyperlink" Target="http://www.winnerscapitalline.com/" TargetMode="External"/></Relationships>
</file>

<file path=xl/worksheets/_rels/sheet6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6.xml"/><Relationship Id="rId2" Type="http://schemas.openxmlformats.org/officeDocument/2006/relationships/printerSettings" Target="../printerSettings/printerSettings51.bin"/><Relationship Id="rId1" Type="http://schemas.openxmlformats.org/officeDocument/2006/relationships/hyperlink" Target="http://www.winnerscapitalline.com/" TargetMode="External"/></Relationships>
</file>

<file path=xl/worksheets/_rels/sheet7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7.xml"/><Relationship Id="rId2" Type="http://schemas.openxmlformats.org/officeDocument/2006/relationships/printerSettings" Target="../printerSettings/printerSettings52.bin"/><Relationship Id="rId1" Type="http://schemas.openxmlformats.org/officeDocument/2006/relationships/hyperlink" Target="http://www.winnerscapitalline.com/" TargetMode="External"/></Relationships>
</file>

<file path=xl/worksheets/_rels/sheet7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8.xml"/><Relationship Id="rId2" Type="http://schemas.openxmlformats.org/officeDocument/2006/relationships/printerSettings" Target="../printerSettings/printerSettings53.bin"/><Relationship Id="rId1" Type="http://schemas.openxmlformats.org/officeDocument/2006/relationships/hyperlink" Target="http://www.winnerscapitalline.com/" TargetMode="External"/></Relationships>
</file>

<file path=xl/worksheets/_rels/sheet7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9.xml"/><Relationship Id="rId2" Type="http://schemas.openxmlformats.org/officeDocument/2006/relationships/printerSettings" Target="../printerSettings/printerSettings54.bin"/><Relationship Id="rId1" Type="http://schemas.openxmlformats.org/officeDocument/2006/relationships/hyperlink" Target="http://www.winnerscapitalline.com/" TargetMode="External"/></Relationships>
</file>

<file path=xl/worksheets/_rels/sheet7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0.xml"/><Relationship Id="rId2" Type="http://schemas.openxmlformats.org/officeDocument/2006/relationships/printerSettings" Target="../printerSettings/printerSettings55.bin"/><Relationship Id="rId1" Type="http://schemas.openxmlformats.org/officeDocument/2006/relationships/hyperlink" Target="http://www.winnerscapitalline.com/" TargetMode="External"/></Relationships>
</file>

<file path=xl/worksheets/_rels/sheet7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1.xml"/><Relationship Id="rId2" Type="http://schemas.openxmlformats.org/officeDocument/2006/relationships/printerSettings" Target="../printerSettings/printerSettings56.bin"/><Relationship Id="rId1" Type="http://schemas.openxmlformats.org/officeDocument/2006/relationships/hyperlink" Target="http://www.winnerscapitalline.com/" TargetMode="External"/></Relationships>
</file>

<file path=xl/worksheets/_rels/sheet7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2.xml"/><Relationship Id="rId2" Type="http://schemas.openxmlformats.org/officeDocument/2006/relationships/printerSettings" Target="../printerSettings/printerSettings57.bin"/><Relationship Id="rId1" Type="http://schemas.openxmlformats.org/officeDocument/2006/relationships/hyperlink" Target="http://www.winnerscapitalline.com/" TargetMode="External"/></Relationships>
</file>

<file path=xl/worksheets/_rels/sheet7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3.xml"/><Relationship Id="rId2" Type="http://schemas.openxmlformats.org/officeDocument/2006/relationships/printerSettings" Target="../printerSettings/printerSettings58.bin"/><Relationship Id="rId1" Type="http://schemas.openxmlformats.org/officeDocument/2006/relationships/hyperlink" Target="http://www.winnerscapitalline.com/" TargetMode="External"/></Relationships>
</file>

<file path=xl/worksheets/_rels/sheet7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4.xml"/><Relationship Id="rId2" Type="http://schemas.openxmlformats.org/officeDocument/2006/relationships/printerSettings" Target="../printerSettings/printerSettings59.bin"/><Relationship Id="rId1" Type="http://schemas.openxmlformats.org/officeDocument/2006/relationships/hyperlink" Target="http://www.winnerscapitalline.com/" TargetMode="External"/></Relationships>
</file>

<file path=xl/worksheets/_rels/sheet7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5.xml"/><Relationship Id="rId2" Type="http://schemas.openxmlformats.org/officeDocument/2006/relationships/printerSettings" Target="../printerSettings/printerSettings60.bin"/><Relationship Id="rId1" Type="http://schemas.openxmlformats.org/officeDocument/2006/relationships/hyperlink" Target="http://www.winnerscapitalline.com/" TargetMode="External"/></Relationships>
</file>

<file path=xl/worksheets/_rels/sheet7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6.xml"/><Relationship Id="rId2" Type="http://schemas.openxmlformats.org/officeDocument/2006/relationships/printerSettings" Target="../printerSettings/printerSettings61.bin"/><Relationship Id="rId1" Type="http://schemas.openxmlformats.org/officeDocument/2006/relationships/hyperlink" Target="http://www.winnerscapitalline.com/" TargetMode="External"/></Relationships>
</file>

<file path=xl/worksheets/_rels/sheet8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7.xml"/><Relationship Id="rId2" Type="http://schemas.openxmlformats.org/officeDocument/2006/relationships/printerSettings" Target="../printerSettings/printerSettings62.bin"/><Relationship Id="rId1" Type="http://schemas.openxmlformats.org/officeDocument/2006/relationships/hyperlink" Target="http://www.winnerscapitalline.com/" TargetMode="External"/></Relationships>
</file>

<file path=xl/worksheets/_rels/sheet8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8.xml"/><Relationship Id="rId2" Type="http://schemas.openxmlformats.org/officeDocument/2006/relationships/printerSettings" Target="../printerSettings/printerSettings63.bin"/><Relationship Id="rId1" Type="http://schemas.openxmlformats.org/officeDocument/2006/relationships/hyperlink" Target="http://www.winnerscapitalline.com/" TargetMode="External"/></Relationships>
</file>

<file path=xl/worksheets/_rels/sheet8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9.xml"/><Relationship Id="rId2" Type="http://schemas.openxmlformats.org/officeDocument/2006/relationships/printerSettings" Target="../printerSettings/printerSettings64.bin"/><Relationship Id="rId1" Type="http://schemas.openxmlformats.org/officeDocument/2006/relationships/hyperlink" Target="http://www.winnerscapitalline.com/" TargetMode="External"/></Relationships>
</file>

<file path=xl/worksheets/_rels/sheet8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0.xml"/><Relationship Id="rId2" Type="http://schemas.openxmlformats.org/officeDocument/2006/relationships/printerSettings" Target="../printerSettings/printerSettings65.bin"/><Relationship Id="rId1" Type="http://schemas.openxmlformats.org/officeDocument/2006/relationships/hyperlink" Target="http://www.winnerscapitalline.com/" TargetMode="External"/></Relationships>
</file>

<file path=xl/worksheets/_rels/sheet8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1.xml"/><Relationship Id="rId2" Type="http://schemas.openxmlformats.org/officeDocument/2006/relationships/printerSettings" Target="../printerSettings/printerSettings66.bin"/><Relationship Id="rId1" Type="http://schemas.openxmlformats.org/officeDocument/2006/relationships/hyperlink" Target="http://www.winnerscapitalline.com/" TargetMode="External"/></Relationships>
</file>

<file path=xl/worksheets/_rels/sheet8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2.xml"/><Relationship Id="rId2" Type="http://schemas.openxmlformats.org/officeDocument/2006/relationships/printerSettings" Target="../printerSettings/printerSettings67.bin"/><Relationship Id="rId1" Type="http://schemas.openxmlformats.org/officeDocument/2006/relationships/hyperlink" Target="http://www.winnerscapitalline.com/" TargetMode="External"/></Relationships>
</file>

<file path=xl/worksheets/_rels/sheet8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3.xml"/><Relationship Id="rId2" Type="http://schemas.openxmlformats.org/officeDocument/2006/relationships/printerSettings" Target="../printerSettings/printerSettings68.bin"/><Relationship Id="rId1" Type="http://schemas.openxmlformats.org/officeDocument/2006/relationships/hyperlink" Target="http://www.winnerscapitalline.com/" TargetMode="External"/></Relationships>
</file>

<file path=xl/worksheets/_rels/sheet8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4.xml"/><Relationship Id="rId2" Type="http://schemas.openxmlformats.org/officeDocument/2006/relationships/printerSettings" Target="../printerSettings/printerSettings69.bin"/><Relationship Id="rId1" Type="http://schemas.openxmlformats.org/officeDocument/2006/relationships/hyperlink" Target="http://www.winnerscapitalline.com/" TargetMode="External"/></Relationships>
</file>

<file path=xl/worksheets/_rels/sheet8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5.xml"/><Relationship Id="rId2" Type="http://schemas.openxmlformats.org/officeDocument/2006/relationships/printerSettings" Target="../printerSettings/printerSettings70.bin"/><Relationship Id="rId1" Type="http://schemas.openxmlformats.org/officeDocument/2006/relationships/hyperlink" Target="http://www.winnerscapitalline.com/" TargetMode="External"/></Relationships>
</file>

<file path=xl/worksheets/_rels/sheet8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6.xml"/><Relationship Id="rId2" Type="http://schemas.openxmlformats.org/officeDocument/2006/relationships/printerSettings" Target="../printerSettings/printerSettings71.bin"/><Relationship Id="rId1" Type="http://schemas.openxmlformats.org/officeDocument/2006/relationships/hyperlink" Target="http://www.winnerscapitalline.com/" TargetMode="External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7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workbookViewId="0">
      <selection activeCell="G12" sqref="G12"/>
    </sheetView>
  </sheetViews>
  <sheetFormatPr defaultRowHeight="14.4" x14ac:dyDescent="0.3"/>
  <cols>
    <col min="1" max="1" width="4.88671875" bestFit="1" customWidth="1"/>
    <col min="2" max="2" width="20.109375" bestFit="1" customWidth="1"/>
    <col min="3" max="3" width="12.44140625" customWidth="1"/>
    <col min="4" max="4" width="18.88671875" bestFit="1" customWidth="1"/>
    <col min="5" max="5" width="13.44140625" customWidth="1"/>
    <col min="6" max="6" width="14.6640625" customWidth="1"/>
    <col min="7" max="7" width="14.6640625" style="1" customWidth="1"/>
    <col min="8" max="8" width="14.6640625" customWidth="1"/>
    <col min="9" max="9" width="14.88671875" bestFit="1" customWidth="1"/>
    <col min="10" max="10" width="24.109375" bestFit="1" customWidth="1"/>
  </cols>
  <sheetData>
    <row r="1" spans="1:12" ht="15" thickBot="1" x14ac:dyDescent="0.35">
      <c r="A1" s="5"/>
      <c r="B1" s="163"/>
      <c r="C1" s="163"/>
      <c r="D1" s="163"/>
      <c r="E1" s="163"/>
      <c r="F1" s="163"/>
      <c r="G1" s="163"/>
      <c r="H1" s="163"/>
      <c r="I1" s="163"/>
      <c r="J1" s="5"/>
      <c r="K1" s="5"/>
    </row>
    <row r="2" spans="1:12" ht="34.200000000000003" thickBot="1" x14ac:dyDescent="0.35">
      <c r="A2" s="5" t="s">
        <v>0</v>
      </c>
      <c r="B2" s="164" t="s">
        <v>12</v>
      </c>
      <c r="C2" s="164"/>
      <c r="D2" s="164"/>
      <c r="E2" s="164"/>
      <c r="F2" s="164"/>
      <c r="G2" s="164"/>
      <c r="H2" s="164"/>
      <c r="I2" s="164"/>
      <c r="J2" s="14"/>
      <c r="K2" s="5"/>
      <c r="L2" s="65" t="s">
        <v>115</v>
      </c>
    </row>
    <row r="3" spans="1:12" ht="16.2" thickBot="1" x14ac:dyDescent="0.35">
      <c r="A3" s="6"/>
      <c r="B3" s="165" t="s">
        <v>14</v>
      </c>
      <c r="C3" s="165"/>
      <c r="D3" s="165"/>
      <c r="E3" s="165"/>
      <c r="F3" s="165"/>
      <c r="G3" s="165"/>
      <c r="H3" s="165"/>
      <c r="I3" s="165"/>
      <c r="J3" s="18"/>
      <c r="K3" s="6"/>
    </row>
    <row r="4" spans="1:12" ht="16.2" thickBot="1" x14ac:dyDescent="0.35">
      <c r="A4" s="6"/>
      <c r="B4" s="165" t="s">
        <v>13</v>
      </c>
      <c r="C4" s="165"/>
      <c r="D4" s="165"/>
      <c r="E4" s="165"/>
      <c r="F4" s="165"/>
      <c r="G4" s="165"/>
      <c r="H4" s="165"/>
      <c r="I4" s="165"/>
      <c r="J4" s="19"/>
      <c r="K4" s="6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20</v>
      </c>
      <c r="H5" s="4" t="s">
        <v>6</v>
      </c>
      <c r="I5" s="4" t="s">
        <v>7</v>
      </c>
      <c r="J5" s="16" t="s">
        <v>8</v>
      </c>
      <c r="K5" s="6"/>
    </row>
    <row r="6" spans="1:12" ht="25.8" x14ac:dyDescent="0.5">
      <c r="A6" s="6"/>
      <c r="B6" s="10">
        <v>42257</v>
      </c>
      <c r="C6" s="8" t="s">
        <v>10</v>
      </c>
      <c r="D6" s="8" t="s">
        <v>19</v>
      </c>
      <c r="E6" s="8">
        <v>26130</v>
      </c>
      <c r="F6" s="8">
        <v>25930</v>
      </c>
      <c r="G6" s="8">
        <v>200</v>
      </c>
      <c r="H6" s="8">
        <v>200</v>
      </c>
      <c r="I6" s="8">
        <v>40000</v>
      </c>
      <c r="J6" s="8" t="s">
        <v>21</v>
      </c>
      <c r="K6" s="6"/>
    </row>
    <row r="7" spans="1:12" ht="25.8" x14ac:dyDescent="0.5">
      <c r="A7" s="6"/>
      <c r="B7" s="10"/>
      <c r="C7" s="8"/>
      <c r="D7" s="8"/>
      <c r="E7" s="8"/>
      <c r="F7" s="8"/>
      <c r="G7" s="8"/>
      <c r="H7" s="8"/>
      <c r="I7" s="8"/>
      <c r="J7" s="8"/>
      <c r="K7" s="6"/>
    </row>
    <row r="8" spans="1:12" ht="25.8" x14ac:dyDescent="0.5">
      <c r="A8" s="6"/>
      <c r="B8" s="7"/>
      <c r="C8" s="8"/>
      <c r="D8" s="8"/>
      <c r="E8" s="8"/>
      <c r="F8" s="8"/>
      <c r="G8" s="8"/>
      <c r="H8" s="8"/>
      <c r="I8" s="13"/>
      <c r="J8" s="13"/>
      <c r="K8" s="6"/>
    </row>
    <row r="9" spans="1:12" ht="25.8" x14ac:dyDescent="0.5">
      <c r="A9" s="6"/>
      <c r="B9" s="7"/>
      <c r="C9" s="8"/>
      <c r="D9" s="8"/>
      <c r="E9" s="8"/>
      <c r="F9" s="8"/>
      <c r="G9" s="8"/>
      <c r="H9" s="8"/>
      <c r="I9" s="9">
        <v>40000</v>
      </c>
      <c r="J9" s="13"/>
      <c r="K9" s="6"/>
    </row>
    <row r="10" spans="1:12" ht="25.8" x14ac:dyDescent="0.5">
      <c r="A10" s="6"/>
      <c r="B10" s="7"/>
      <c r="C10" s="8"/>
      <c r="D10" s="8"/>
      <c r="E10" s="8"/>
      <c r="F10" s="8"/>
      <c r="G10" s="8"/>
      <c r="H10" s="8"/>
      <c r="I10" s="9"/>
      <c r="J10" s="13"/>
      <c r="K10" s="6"/>
    </row>
    <row r="11" spans="1:12" x14ac:dyDescent="0.3">
      <c r="A11" s="6"/>
      <c r="K11" s="6"/>
    </row>
    <row r="12" spans="1:12" ht="15" thickBot="1" x14ac:dyDescent="0.35">
      <c r="A12" s="6"/>
      <c r="B12" s="1"/>
      <c r="C12" s="1"/>
      <c r="D12" s="1"/>
      <c r="E12" s="1"/>
      <c r="F12" s="1"/>
      <c r="H12" s="1"/>
      <c r="I12" s="1"/>
      <c r="J12" s="1"/>
      <c r="K12" s="6"/>
    </row>
    <row r="13" spans="1:12" ht="16.2" thickBot="1" x14ac:dyDescent="0.35">
      <c r="A13" s="6"/>
      <c r="B13" s="165" t="s">
        <v>15</v>
      </c>
      <c r="C13" s="165"/>
      <c r="D13" s="165"/>
      <c r="E13" s="165"/>
      <c r="F13" s="165"/>
      <c r="G13" s="165"/>
      <c r="H13" s="165"/>
      <c r="I13" s="165"/>
      <c r="J13" s="15"/>
      <c r="K13" s="6"/>
    </row>
    <row r="14" spans="1:12" x14ac:dyDescent="0.3">
      <c r="A14" s="6"/>
      <c r="B14" s="2" t="s">
        <v>1</v>
      </c>
      <c r="C14" s="3" t="s">
        <v>2</v>
      </c>
      <c r="D14" s="3" t="s">
        <v>3</v>
      </c>
      <c r="E14" s="4" t="s">
        <v>4</v>
      </c>
      <c r="F14" s="4" t="s">
        <v>5</v>
      </c>
      <c r="G14" s="4" t="s">
        <v>23</v>
      </c>
      <c r="H14" s="4" t="s">
        <v>9</v>
      </c>
      <c r="I14" s="4" t="s">
        <v>18</v>
      </c>
      <c r="J14" s="16" t="s">
        <v>8</v>
      </c>
      <c r="K14" s="6"/>
    </row>
    <row r="15" spans="1:12" ht="25.8" x14ac:dyDescent="0.5">
      <c r="A15" s="6"/>
      <c r="B15" s="10">
        <v>42257</v>
      </c>
      <c r="C15" s="8" t="s">
        <v>11</v>
      </c>
      <c r="D15" s="8" t="s">
        <v>22</v>
      </c>
      <c r="E15" s="8">
        <v>2930</v>
      </c>
      <c r="F15" s="8">
        <v>3030</v>
      </c>
      <c r="G15" s="8">
        <v>200</v>
      </c>
      <c r="H15" s="8">
        <v>100</v>
      </c>
      <c r="I15" s="8">
        <v>20000</v>
      </c>
      <c r="J15" s="8" t="s">
        <v>21</v>
      </c>
      <c r="K15" s="6"/>
    </row>
    <row r="16" spans="1:12" ht="25.8" x14ac:dyDescent="0.5">
      <c r="A16" s="6"/>
      <c r="B16" s="10"/>
      <c r="C16" s="8"/>
      <c r="D16" s="8"/>
      <c r="E16" s="8"/>
      <c r="F16" s="8"/>
      <c r="G16" s="8"/>
      <c r="H16" s="8"/>
      <c r="I16" s="8"/>
      <c r="J16" s="8"/>
      <c r="K16" s="6"/>
    </row>
    <row r="17" spans="1:11" ht="25.8" x14ac:dyDescent="0.5">
      <c r="A17" s="6"/>
      <c r="B17" s="10"/>
      <c r="C17" s="8"/>
      <c r="D17" s="8"/>
      <c r="E17" s="8"/>
      <c r="F17" s="8"/>
      <c r="G17" s="8"/>
      <c r="H17" s="8"/>
      <c r="I17" s="8"/>
      <c r="J17" s="8"/>
      <c r="K17" s="6"/>
    </row>
    <row r="18" spans="1:11" ht="25.8" x14ac:dyDescent="0.5">
      <c r="A18" s="6"/>
      <c r="B18" s="7"/>
      <c r="C18" s="11"/>
      <c r="D18" s="11"/>
      <c r="E18" s="8"/>
      <c r="F18" s="8"/>
      <c r="G18" s="8"/>
      <c r="H18" s="8"/>
      <c r="I18" s="9">
        <v>20000</v>
      </c>
      <c r="J18" s="8"/>
      <c r="K18" s="6"/>
    </row>
    <row r="19" spans="1:11" ht="25.8" x14ac:dyDescent="0.5">
      <c r="A19" s="6"/>
      <c r="B19" s="7"/>
      <c r="C19" s="8"/>
      <c r="D19" s="8"/>
      <c r="E19" s="8"/>
      <c r="F19" s="8"/>
      <c r="G19" s="8"/>
      <c r="H19" s="8"/>
      <c r="I19" s="9"/>
      <c r="J19" s="8"/>
      <c r="K19" s="6"/>
    </row>
    <row r="20" spans="1:11" x14ac:dyDescent="0.3">
      <c r="A20" s="6"/>
      <c r="K20" s="6"/>
    </row>
    <row r="21" spans="1:11" ht="15" thickBot="1" x14ac:dyDescent="0.35">
      <c r="A21" s="6"/>
      <c r="B21" s="1"/>
      <c r="C21" s="1"/>
      <c r="D21" s="1"/>
      <c r="E21" s="1"/>
      <c r="F21" s="1"/>
      <c r="H21" s="1"/>
      <c r="I21" s="1"/>
      <c r="J21" s="1"/>
      <c r="K21" s="6"/>
    </row>
    <row r="22" spans="1:11" ht="16.2" thickBot="1" x14ac:dyDescent="0.35">
      <c r="A22" s="6"/>
      <c r="B22" s="165" t="s">
        <v>16</v>
      </c>
      <c r="C22" s="165"/>
      <c r="D22" s="165"/>
      <c r="E22" s="165"/>
      <c r="F22" s="165"/>
      <c r="G22" s="165"/>
      <c r="H22" s="165"/>
      <c r="I22" s="165"/>
      <c r="J22" s="15"/>
      <c r="K22" s="6"/>
    </row>
    <row r="23" spans="1:11" x14ac:dyDescent="0.3">
      <c r="A23" s="6"/>
      <c r="B23" s="2" t="s">
        <v>1</v>
      </c>
      <c r="C23" s="3" t="s">
        <v>2</v>
      </c>
      <c r="D23" s="3" t="s">
        <v>3</v>
      </c>
      <c r="E23" s="4" t="s">
        <v>4</v>
      </c>
      <c r="F23" s="4" t="s">
        <v>5</v>
      </c>
      <c r="G23" s="4"/>
      <c r="H23" s="4" t="s">
        <v>6</v>
      </c>
      <c r="I23" s="4" t="s">
        <v>17</v>
      </c>
      <c r="J23" s="16" t="s">
        <v>8</v>
      </c>
      <c r="K23" s="6"/>
    </row>
    <row r="24" spans="1:11" ht="25.8" x14ac:dyDescent="0.5">
      <c r="A24" s="6"/>
      <c r="B24" s="10"/>
      <c r="C24" s="8"/>
      <c r="D24" s="8"/>
      <c r="E24" s="8"/>
      <c r="F24" s="8"/>
      <c r="G24" s="8"/>
      <c r="H24" s="8"/>
      <c r="I24" s="8"/>
      <c r="J24" s="8"/>
      <c r="K24" s="6"/>
    </row>
    <row r="25" spans="1:11" ht="25.8" x14ac:dyDescent="0.5">
      <c r="A25" s="6"/>
      <c r="B25" s="10"/>
      <c r="C25" s="8"/>
      <c r="D25" s="8"/>
      <c r="E25" s="8"/>
      <c r="F25" s="8"/>
      <c r="G25" s="8"/>
      <c r="H25" s="8"/>
      <c r="I25" s="8"/>
      <c r="J25" s="8"/>
      <c r="K25" s="6"/>
    </row>
    <row r="26" spans="1:11" ht="28.8" x14ac:dyDescent="0.55000000000000004">
      <c r="A26" s="6"/>
      <c r="B26" s="10"/>
      <c r="C26" s="8"/>
      <c r="D26" s="8"/>
      <c r="E26" s="8"/>
      <c r="F26" s="8"/>
      <c r="G26" s="8"/>
      <c r="H26" s="8"/>
      <c r="I26" s="17"/>
      <c r="J26" s="8"/>
      <c r="K26" s="6"/>
    </row>
    <row r="27" spans="1:11" ht="28.8" x14ac:dyDescent="0.55000000000000004">
      <c r="A27" s="6"/>
      <c r="B27" s="7"/>
      <c r="C27" s="8"/>
      <c r="D27" s="8"/>
      <c r="E27" s="8"/>
      <c r="F27" s="8"/>
      <c r="G27" s="8"/>
      <c r="H27" s="8"/>
      <c r="I27" s="17"/>
      <c r="J27" s="8"/>
      <c r="K27" s="6"/>
    </row>
    <row r="28" spans="1:11" ht="25.8" x14ac:dyDescent="0.5">
      <c r="A28" s="6"/>
      <c r="B28" s="7"/>
      <c r="C28" s="8"/>
      <c r="D28" s="8"/>
      <c r="E28" s="8"/>
      <c r="F28" s="8"/>
      <c r="G28" s="8"/>
      <c r="H28" s="8"/>
      <c r="I28" s="9"/>
      <c r="J28" s="12"/>
      <c r="K28" s="6"/>
    </row>
    <row r="29" spans="1:11" ht="25.8" x14ac:dyDescent="0.5">
      <c r="A29" s="6"/>
      <c r="B29" s="10"/>
      <c r="C29" s="8"/>
      <c r="D29" s="8"/>
      <c r="E29" s="8"/>
      <c r="F29" s="8"/>
      <c r="G29" s="8"/>
      <c r="H29" s="8"/>
      <c r="I29" s="9"/>
      <c r="J29" s="8"/>
      <c r="K29" s="6"/>
    </row>
    <row r="30" spans="1:11" ht="25.8" x14ac:dyDescent="0.5">
      <c r="A30" s="6"/>
      <c r="B30" s="10"/>
      <c r="C30" s="8"/>
      <c r="D30" s="8"/>
      <c r="E30" s="8"/>
      <c r="F30" s="8"/>
      <c r="G30" s="8"/>
      <c r="H30" s="8"/>
      <c r="I30" s="9"/>
      <c r="J30" s="8"/>
      <c r="K30" s="6"/>
    </row>
    <row r="31" spans="1:11" ht="25.8" x14ac:dyDescent="0.5">
      <c r="A31" s="6"/>
      <c r="B31" s="10"/>
      <c r="C31" s="8"/>
      <c r="D31" s="8"/>
      <c r="E31" s="8"/>
      <c r="F31" s="8"/>
      <c r="G31" s="8"/>
      <c r="H31" s="8"/>
      <c r="I31" s="8"/>
      <c r="J31" s="8"/>
      <c r="K31" s="6"/>
    </row>
    <row r="32" spans="1:11" ht="25.8" x14ac:dyDescent="0.5">
      <c r="B32" s="10"/>
      <c r="C32" s="8"/>
      <c r="D32" s="8"/>
      <c r="E32" s="8"/>
      <c r="F32" s="8"/>
      <c r="G32" s="8"/>
      <c r="H32" s="8"/>
      <c r="I32" s="8"/>
      <c r="J32" s="8"/>
    </row>
    <row r="33" spans="2:10" ht="25.8" x14ac:dyDescent="0.5">
      <c r="B33" s="1"/>
      <c r="C33" s="1"/>
      <c r="D33" s="1"/>
      <c r="E33" s="1"/>
      <c r="F33" s="1"/>
      <c r="H33" s="1"/>
      <c r="I33" s="9"/>
      <c r="J33" s="9"/>
    </row>
  </sheetData>
  <mergeCells count="6">
    <mergeCell ref="B1:I1"/>
    <mergeCell ref="B2:I2"/>
    <mergeCell ref="B3:I3"/>
    <mergeCell ref="B13:I13"/>
    <mergeCell ref="B22:I22"/>
    <mergeCell ref="B4:I4"/>
  </mergeCells>
  <hyperlinks>
    <hyperlink ref="L2" location="'Home Page'!A1" display="Back" xr:uid="{00000000-0004-0000-0000-00000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7"/>
  <sheetViews>
    <sheetView workbookViewId="0">
      <selection activeCell="L2" sqref="L2"/>
    </sheetView>
  </sheetViews>
  <sheetFormatPr defaultColWidth="9.109375" defaultRowHeight="14.4" x14ac:dyDescent="0.3"/>
  <cols>
    <col min="1" max="1" width="9.33203125" style="1" customWidth="1"/>
    <col min="2" max="2" width="20.6640625" style="1" bestFit="1" customWidth="1"/>
    <col min="3" max="3" width="12.44140625" style="1" customWidth="1"/>
    <col min="4" max="4" width="21.5546875" style="1" bestFit="1" customWidth="1"/>
    <col min="5" max="5" width="13.44140625" style="1" customWidth="1"/>
    <col min="6" max="7" width="14.6640625" style="1" customWidth="1"/>
    <col min="8" max="8" width="15" style="1" customWidth="1"/>
    <col min="9" max="9" width="18.88671875" style="1" customWidth="1"/>
    <col min="10" max="10" width="24.109375" style="1" bestFit="1" customWidth="1"/>
    <col min="11" max="16384" width="9.109375" style="1"/>
  </cols>
  <sheetData>
    <row r="1" spans="1:12" ht="15" thickBot="1" x14ac:dyDescent="0.35">
      <c r="A1" s="42"/>
      <c r="B1" s="163"/>
      <c r="C1" s="163"/>
      <c r="D1" s="163"/>
      <c r="E1" s="163"/>
      <c r="F1" s="163"/>
      <c r="G1" s="163"/>
      <c r="H1" s="163"/>
      <c r="I1" s="163"/>
      <c r="J1" s="42"/>
      <c r="K1" s="42"/>
    </row>
    <row r="2" spans="1:12" s="25" customFormat="1" ht="34.200000000000003" thickBot="1" x14ac:dyDescent="0.35">
      <c r="A2" s="42" t="s">
        <v>0</v>
      </c>
      <c r="B2" s="164" t="s">
        <v>51</v>
      </c>
      <c r="C2" s="164"/>
      <c r="D2" s="164"/>
      <c r="E2" s="164"/>
      <c r="F2" s="164"/>
      <c r="G2" s="164"/>
      <c r="H2" s="164"/>
      <c r="I2" s="164"/>
      <c r="J2" s="14"/>
      <c r="K2" s="42"/>
      <c r="L2" s="65" t="s">
        <v>115</v>
      </c>
    </row>
    <row r="3" spans="1:12" ht="16.2" thickBot="1" x14ac:dyDescent="0.35">
      <c r="A3" s="6"/>
      <c r="B3" s="165" t="s">
        <v>73</v>
      </c>
      <c r="C3" s="165"/>
      <c r="D3" s="165"/>
      <c r="E3" s="165"/>
      <c r="F3" s="165"/>
      <c r="G3" s="165"/>
      <c r="H3" s="165"/>
      <c r="I3" s="165"/>
      <c r="J3" s="18"/>
      <c r="K3" s="6"/>
    </row>
    <row r="4" spans="1:12" ht="16.2" thickBot="1" x14ac:dyDescent="0.35">
      <c r="A4" s="6"/>
      <c r="B4" s="165" t="s">
        <v>53</v>
      </c>
      <c r="C4" s="165"/>
      <c r="D4" s="165"/>
      <c r="E4" s="165"/>
      <c r="F4" s="165"/>
      <c r="G4" s="165"/>
      <c r="H4" s="165"/>
      <c r="I4" s="165"/>
      <c r="J4" s="19"/>
      <c r="K4" s="6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20</v>
      </c>
      <c r="H5" s="4" t="s">
        <v>6</v>
      </c>
      <c r="I5" s="4" t="s">
        <v>7</v>
      </c>
      <c r="J5" s="16" t="s">
        <v>8</v>
      </c>
      <c r="K5" s="6"/>
    </row>
    <row r="6" spans="1:12" ht="25.8" x14ac:dyDescent="0.5">
      <c r="A6" s="6"/>
      <c r="B6" s="37">
        <v>42435</v>
      </c>
      <c r="C6" s="38" t="s">
        <v>10</v>
      </c>
      <c r="D6" s="38" t="s">
        <v>22</v>
      </c>
      <c r="E6" s="38">
        <v>3320</v>
      </c>
      <c r="F6" s="38">
        <v>3250</v>
      </c>
      <c r="G6" s="38">
        <v>70</v>
      </c>
      <c r="H6" s="38">
        <v>200</v>
      </c>
      <c r="I6" s="38">
        <v>14000</v>
      </c>
      <c r="J6" s="38" t="s">
        <v>74</v>
      </c>
      <c r="K6" s="6"/>
    </row>
    <row r="7" spans="1:12" ht="25.8" x14ac:dyDescent="0.5">
      <c r="A7" s="6"/>
      <c r="B7" s="37">
        <v>42435</v>
      </c>
      <c r="C7" s="38" t="s">
        <v>10</v>
      </c>
      <c r="D7" s="38" t="s">
        <v>19</v>
      </c>
      <c r="E7" s="38">
        <v>29300</v>
      </c>
      <c r="F7" s="38">
        <v>29550</v>
      </c>
      <c r="G7" s="38">
        <v>-250</v>
      </c>
      <c r="H7" s="38">
        <v>200</v>
      </c>
      <c r="I7" s="38">
        <v>-50000</v>
      </c>
      <c r="J7" s="38" t="s">
        <v>46</v>
      </c>
      <c r="K7" s="6"/>
    </row>
    <row r="8" spans="1:12" s="25" customFormat="1" ht="25.8" x14ac:dyDescent="0.5">
      <c r="A8" s="42"/>
      <c r="B8" s="38" t="s">
        <v>75</v>
      </c>
      <c r="C8" s="38" t="s">
        <v>25</v>
      </c>
      <c r="D8" s="38" t="s">
        <v>19</v>
      </c>
      <c r="E8" s="38">
        <v>30150</v>
      </c>
      <c r="F8" s="38">
        <v>30700</v>
      </c>
      <c r="G8" s="38">
        <v>550</v>
      </c>
      <c r="H8" s="38">
        <v>200</v>
      </c>
      <c r="I8" s="38">
        <v>110000</v>
      </c>
      <c r="J8" s="38" t="s">
        <v>76</v>
      </c>
      <c r="K8" s="42"/>
    </row>
    <row r="9" spans="1:12" s="25" customFormat="1" ht="25.8" x14ac:dyDescent="0.5">
      <c r="A9" s="42"/>
      <c r="B9" s="38" t="s">
        <v>75</v>
      </c>
      <c r="C9" s="38" t="s">
        <v>25</v>
      </c>
      <c r="D9" s="38" t="s">
        <v>26</v>
      </c>
      <c r="E9" s="38">
        <v>41100</v>
      </c>
      <c r="F9" s="38">
        <v>42000</v>
      </c>
      <c r="G9" s="38">
        <v>900</v>
      </c>
      <c r="H9" s="38">
        <v>60</v>
      </c>
      <c r="I9" s="38">
        <v>54000</v>
      </c>
      <c r="J9" s="38" t="s">
        <v>21</v>
      </c>
      <c r="K9" s="42"/>
    </row>
    <row r="10" spans="1:12" s="25" customFormat="1" ht="25.8" x14ac:dyDescent="0.5">
      <c r="A10" s="42"/>
      <c r="B10" s="38" t="s">
        <v>77</v>
      </c>
      <c r="C10" s="38" t="s">
        <v>10</v>
      </c>
      <c r="D10" s="38" t="s">
        <v>19</v>
      </c>
      <c r="E10" s="38">
        <v>30500</v>
      </c>
      <c r="F10" s="38">
        <v>30000</v>
      </c>
      <c r="G10" s="38">
        <v>500</v>
      </c>
      <c r="H10" s="38">
        <v>200</v>
      </c>
      <c r="I10" s="38">
        <v>100000</v>
      </c>
      <c r="J10" s="38" t="s">
        <v>21</v>
      </c>
      <c r="K10" s="42"/>
    </row>
    <row r="11" spans="1:12" ht="25.8" x14ac:dyDescent="0.5">
      <c r="A11" s="6"/>
      <c r="B11" s="38" t="s">
        <v>78</v>
      </c>
      <c r="C11" s="38" t="s">
        <v>10</v>
      </c>
      <c r="D11" s="38" t="s">
        <v>19</v>
      </c>
      <c r="E11" s="38">
        <v>31550</v>
      </c>
      <c r="F11" s="38">
        <v>31150</v>
      </c>
      <c r="G11" s="38">
        <v>400</v>
      </c>
      <c r="H11" s="38">
        <v>200</v>
      </c>
      <c r="I11" s="38">
        <v>80000</v>
      </c>
      <c r="J11" s="38" t="s">
        <v>79</v>
      </c>
      <c r="K11" s="6"/>
    </row>
    <row r="12" spans="1:12" ht="25.8" x14ac:dyDescent="0.5">
      <c r="A12" s="6"/>
      <c r="B12" s="38"/>
      <c r="C12" s="38"/>
      <c r="D12" s="38"/>
      <c r="E12" s="38"/>
      <c r="F12" s="38"/>
      <c r="G12" s="38"/>
      <c r="H12" s="38"/>
      <c r="I12" s="38">
        <v>0</v>
      </c>
      <c r="J12" s="38"/>
      <c r="K12" s="6"/>
    </row>
    <row r="13" spans="1:12" ht="25.8" x14ac:dyDescent="0.5">
      <c r="A13" s="6"/>
      <c r="B13" s="38"/>
      <c r="C13" s="38"/>
      <c r="D13" s="38"/>
      <c r="E13" s="38"/>
      <c r="F13" s="38"/>
      <c r="G13" s="38"/>
      <c r="H13" s="38"/>
      <c r="I13" s="39">
        <v>308000</v>
      </c>
      <c r="J13" s="38"/>
      <c r="K13" s="6"/>
    </row>
    <row r="14" spans="1:12" ht="25.8" x14ac:dyDescent="0.5">
      <c r="A14" s="6"/>
      <c r="B14" s="7"/>
      <c r="C14" s="11"/>
      <c r="D14" s="11"/>
      <c r="E14" s="8"/>
      <c r="F14" s="8"/>
      <c r="G14" s="8"/>
      <c r="H14" s="8"/>
      <c r="I14" s="9"/>
      <c r="J14" s="8"/>
      <c r="K14" s="6"/>
    </row>
    <row r="15" spans="1:12" ht="25.8" x14ac:dyDescent="0.5">
      <c r="A15" s="6"/>
      <c r="B15" s="7"/>
      <c r="C15" s="8"/>
      <c r="D15" s="8"/>
      <c r="E15" s="8"/>
      <c r="F15" s="8"/>
      <c r="G15" s="8"/>
      <c r="H15" s="8"/>
      <c r="I15" s="9"/>
      <c r="J15" s="8"/>
      <c r="K15" s="6"/>
    </row>
    <row r="16" spans="1:12" ht="25.8" x14ac:dyDescent="0.5">
      <c r="A16" s="6"/>
      <c r="B16" s="8"/>
      <c r="C16" s="8"/>
      <c r="D16" s="8"/>
      <c r="E16" s="8"/>
      <c r="F16" s="8"/>
      <c r="G16" s="8"/>
      <c r="H16" s="8"/>
      <c r="I16" s="8"/>
      <c r="J16" s="8"/>
      <c r="K16" s="6"/>
    </row>
    <row r="17" spans="1:11" ht="25.8" x14ac:dyDescent="0.5">
      <c r="A17" s="6"/>
      <c r="B17" s="8"/>
      <c r="C17" s="8"/>
      <c r="D17" s="8"/>
      <c r="E17" s="8"/>
      <c r="F17" s="8"/>
      <c r="G17" s="8"/>
      <c r="H17" s="8"/>
      <c r="I17" s="8"/>
      <c r="J17" s="8"/>
      <c r="K17" s="6"/>
    </row>
    <row r="18" spans="1:11" ht="25.8" x14ac:dyDescent="0.5">
      <c r="A18" s="6"/>
      <c r="B18" s="7"/>
      <c r="C18" s="8"/>
      <c r="D18" s="8"/>
      <c r="E18" s="8"/>
      <c r="F18" s="8"/>
      <c r="G18" s="8"/>
      <c r="H18" s="8"/>
      <c r="I18" s="8"/>
      <c r="J18" s="8"/>
      <c r="K18" s="6"/>
    </row>
    <row r="19" spans="1:11" ht="25.8" x14ac:dyDescent="0.5">
      <c r="A19" s="6"/>
      <c r="B19" s="7"/>
      <c r="C19" s="8"/>
      <c r="D19" s="8"/>
      <c r="E19" s="8"/>
      <c r="F19" s="8"/>
      <c r="G19" s="8"/>
      <c r="H19" s="8"/>
      <c r="I19" s="8"/>
      <c r="J19" s="8"/>
      <c r="K19" s="6"/>
    </row>
    <row r="20" spans="1:11" ht="28.8" x14ac:dyDescent="0.55000000000000004">
      <c r="A20" s="6"/>
      <c r="B20" s="7"/>
      <c r="C20" s="8"/>
      <c r="D20" s="8"/>
      <c r="E20" s="8"/>
      <c r="F20" s="8"/>
      <c r="G20" s="8"/>
      <c r="H20" s="8"/>
      <c r="I20" s="17"/>
      <c r="J20" s="8"/>
      <c r="K20" s="6"/>
    </row>
    <row r="21" spans="1:11" ht="28.8" x14ac:dyDescent="0.55000000000000004">
      <c r="A21" s="6"/>
      <c r="B21" s="7"/>
      <c r="C21" s="8"/>
      <c r="D21" s="8"/>
      <c r="E21" s="8"/>
      <c r="F21" s="8"/>
      <c r="G21" s="8"/>
      <c r="H21" s="8"/>
      <c r="I21" s="17"/>
      <c r="J21" s="8"/>
      <c r="K21" s="6"/>
    </row>
    <row r="22" spans="1:11" ht="25.8" x14ac:dyDescent="0.5">
      <c r="A22" s="6"/>
      <c r="B22" s="7"/>
      <c r="C22" s="8"/>
      <c r="D22" s="8"/>
      <c r="E22" s="8"/>
      <c r="F22" s="8"/>
      <c r="G22" s="8"/>
      <c r="H22" s="8"/>
      <c r="I22" s="9"/>
      <c r="J22" s="12"/>
      <c r="K22" s="6"/>
    </row>
    <row r="23" spans="1:11" ht="25.8" x14ac:dyDescent="0.5">
      <c r="A23" s="6"/>
      <c r="B23" s="10"/>
      <c r="C23" s="8"/>
      <c r="D23" s="8"/>
      <c r="E23" s="8"/>
      <c r="F23" s="8"/>
      <c r="G23" s="8"/>
      <c r="H23" s="8"/>
      <c r="I23" s="9"/>
      <c r="J23" s="8"/>
      <c r="K23" s="6"/>
    </row>
    <row r="24" spans="1:11" ht="25.8" x14ac:dyDescent="0.5">
      <c r="A24" s="6"/>
      <c r="B24" s="10"/>
      <c r="C24" s="8"/>
      <c r="D24" s="8"/>
      <c r="E24" s="8"/>
      <c r="F24" s="8"/>
      <c r="G24" s="8"/>
      <c r="H24" s="8"/>
      <c r="I24" s="9"/>
      <c r="J24" s="8"/>
      <c r="K24" s="6"/>
    </row>
    <row r="25" spans="1:11" ht="25.8" x14ac:dyDescent="0.5">
      <c r="A25" s="6"/>
      <c r="B25" s="10"/>
      <c r="C25" s="8"/>
      <c r="D25" s="8"/>
      <c r="E25" s="8"/>
      <c r="F25" s="8"/>
      <c r="G25" s="8"/>
      <c r="H25" s="8"/>
      <c r="I25" s="8"/>
      <c r="J25" s="8"/>
      <c r="K25" s="6"/>
    </row>
    <row r="26" spans="1:11" ht="25.8" x14ac:dyDescent="0.5">
      <c r="B26" s="10"/>
      <c r="C26" s="8"/>
      <c r="D26" s="8"/>
      <c r="E26" s="8"/>
      <c r="F26" s="8"/>
      <c r="G26" s="8"/>
      <c r="H26" s="8"/>
      <c r="I26" s="8"/>
      <c r="J26" s="8"/>
    </row>
    <row r="27" spans="1:11" ht="25.8" x14ac:dyDescent="0.5">
      <c r="I27" s="9"/>
      <c r="J27" s="9"/>
    </row>
  </sheetData>
  <mergeCells count="4">
    <mergeCell ref="B1:I1"/>
    <mergeCell ref="B2:I2"/>
    <mergeCell ref="B3:I3"/>
    <mergeCell ref="B4:I4"/>
  </mergeCells>
  <hyperlinks>
    <hyperlink ref="L2" location="'Home Page'!A1" display="Back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0"/>
  <sheetViews>
    <sheetView workbookViewId="0">
      <selection activeCell="F16" sqref="F16"/>
    </sheetView>
  </sheetViews>
  <sheetFormatPr defaultColWidth="9.109375" defaultRowHeight="14.4" x14ac:dyDescent="0.3"/>
  <cols>
    <col min="1" max="1" width="9.33203125" style="1" customWidth="1"/>
    <col min="2" max="2" width="20.6640625" style="1" bestFit="1" customWidth="1"/>
    <col min="3" max="3" width="12.44140625" style="1" customWidth="1"/>
    <col min="4" max="4" width="21.5546875" style="1" bestFit="1" customWidth="1"/>
    <col min="5" max="5" width="13.44140625" style="1" customWidth="1"/>
    <col min="6" max="7" width="14.6640625" style="1" customWidth="1"/>
    <col min="8" max="8" width="15" style="1" customWidth="1"/>
    <col min="9" max="9" width="18.88671875" style="1" customWidth="1"/>
    <col min="10" max="10" width="27.109375" style="1" customWidth="1"/>
    <col min="11" max="16384" width="9.109375" style="1"/>
  </cols>
  <sheetData>
    <row r="1" spans="1:12" ht="15" thickBot="1" x14ac:dyDescent="0.35">
      <c r="A1" s="43"/>
      <c r="B1" s="163"/>
      <c r="C1" s="163"/>
      <c r="D1" s="163"/>
      <c r="E1" s="163"/>
      <c r="F1" s="163"/>
      <c r="G1" s="163"/>
      <c r="H1" s="163"/>
      <c r="I1" s="163"/>
      <c r="J1" s="43"/>
      <c r="K1" s="43"/>
    </row>
    <row r="2" spans="1:12" s="25" customFormat="1" ht="34.200000000000003" thickBot="1" x14ac:dyDescent="0.35">
      <c r="A2" s="43" t="s">
        <v>0</v>
      </c>
      <c r="B2" s="164" t="s">
        <v>51</v>
      </c>
      <c r="C2" s="164"/>
      <c r="D2" s="164"/>
      <c r="E2" s="164"/>
      <c r="F2" s="164"/>
      <c r="G2" s="164"/>
      <c r="H2" s="164"/>
      <c r="I2" s="164"/>
      <c r="J2" s="14"/>
      <c r="K2" s="43"/>
      <c r="L2" s="65" t="s">
        <v>115</v>
      </c>
    </row>
    <row r="3" spans="1:12" ht="16.2" thickBot="1" x14ac:dyDescent="0.35">
      <c r="A3" s="6"/>
      <c r="B3" s="165" t="s">
        <v>80</v>
      </c>
      <c r="C3" s="165"/>
      <c r="D3" s="165"/>
      <c r="E3" s="165"/>
      <c r="F3" s="165"/>
      <c r="G3" s="165"/>
      <c r="H3" s="165"/>
      <c r="I3" s="165"/>
      <c r="J3" s="18"/>
      <c r="K3" s="6"/>
    </row>
    <row r="4" spans="1:12" ht="16.2" thickBot="1" x14ac:dyDescent="0.35">
      <c r="A4" s="6"/>
      <c r="B4" s="165" t="s">
        <v>81</v>
      </c>
      <c r="C4" s="165"/>
      <c r="D4" s="165"/>
      <c r="E4" s="165"/>
      <c r="F4" s="165"/>
      <c r="G4" s="165"/>
      <c r="H4" s="165"/>
      <c r="I4" s="165"/>
      <c r="J4" s="19"/>
      <c r="K4" s="6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20</v>
      </c>
      <c r="H5" s="4" t="s">
        <v>6</v>
      </c>
      <c r="I5" s="4" t="s">
        <v>7</v>
      </c>
      <c r="J5" s="16" t="s">
        <v>8</v>
      </c>
      <c r="K5" s="6"/>
    </row>
    <row r="6" spans="1:12" ht="25.8" x14ac:dyDescent="0.5">
      <c r="A6" s="6"/>
      <c r="B6" s="37">
        <v>42467</v>
      </c>
      <c r="C6" s="38" t="s">
        <v>10</v>
      </c>
      <c r="D6" s="38" t="s">
        <v>26</v>
      </c>
      <c r="E6" s="38">
        <v>47450</v>
      </c>
      <c r="F6" s="38">
        <v>46500</v>
      </c>
      <c r="G6" s="38">
        <v>950</v>
      </c>
      <c r="H6" s="38">
        <v>60</v>
      </c>
      <c r="I6" s="38">
        <v>57000</v>
      </c>
      <c r="J6" s="38" t="s">
        <v>76</v>
      </c>
      <c r="K6" s="6"/>
    </row>
    <row r="7" spans="1:12" ht="25.8" x14ac:dyDescent="0.5">
      <c r="A7" s="6"/>
      <c r="B7" s="37">
        <v>42497</v>
      </c>
      <c r="C7" s="38" t="s">
        <v>10</v>
      </c>
      <c r="D7" s="38" t="s">
        <v>26</v>
      </c>
      <c r="E7" s="38">
        <v>46900</v>
      </c>
      <c r="F7" s="38">
        <v>47400</v>
      </c>
      <c r="G7" s="38">
        <v>-500</v>
      </c>
      <c r="H7" s="38">
        <v>60</v>
      </c>
      <c r="I7" s="38">
        <v>-30000</v>
      </c>
      <c r="J7" s="38" t="s">
        <v>46</v>
      </c>
      <c r="K7" s="6"/>
    </row>
    <row r="8" spans="1:12" s="25" customFormat="1" ht="25.8" x14ac:dyDescent="0.5">
      <c r="A8" s="43"/>
      <c r="B8" s="37">
        <v>42528</v>
      </c>
      <c r="C8" s="38" t="s">
        <v>25</v>
      </c>
      <c r="D8" s="38" t="s">
        <v>22</v>
      </c>
      <c r="E8" s="38">
        <v>3110</v>
      </c>
      <c r="F8" s="38">
        <v>3250</v>
      </c>
      <c r="G8" s="38">
        <v>140</v>
      </c>
      <c r="H8" s="38">
        <v>200</v>
      </c>
      <c r="I8" s="38">
        <v>28000</v>
      </c>
      <c r="J8" s="38" t="s">
        <v>76</v>
      </c>
      <c r="K8" s="43"/>
    </row>
    <row r="9" spans="1:12" s="25" customFormat="1" ht="25.8" x14ac:dyDescent="0.5">
      <c r="A9" s="43"/>
      <c r="B9" s="37">
        <v>42589</v>
      </c>
      <c r="C9" s="38" t="s">
        <v>25</v>
      </c>
      <c r="D9" s="38" t="s">
        <v>22</v>
      </c>
      <c r="E9" s="38">
        <v>3030</v>
      </c>
      <c r="F9" s="38">
        <v>3140</v>
      </c>
      <c r="G9" s="38">
        <v>110</v>
      </c>
      <c r="H9" s="38">
        <v>200</v>
      </c>
      <c r="I9" s="38">
        <v>22000</v>
      </c>
      <c r="J9" s="38" t="s">
        <v>42</v>
      </c>
      <c r="K9" s="43"/>
    </row>
    <row r="10" spans="1:12" s="25" customFormat="1" ht="25.8" x14ac:dyDescent="0.5">
      <c r="A10" s="43"/>
      <c r="B10" s="37">
        <v>42711</v>
      </c>
      <c r="C10" s="38" t="s">
        <v>25</v>
      </c>
      <c r="D10" s="38" t="s">
        <v>19</v>
      </c>
      <c r="E10" s="38">
        <v>31500</v>
      </c>
      <c r="F10" s="38">
        <v>31200</v>
      </c>
      <c r="G10" s="38">
        <v>-300</v>
      </c>
      <c r="H10" s="38">
        <v>200</v>
      </c>
      <c r="I10" s="38">
        <v>-60000</v>
      </c>
      <c r="J10" s="38" t="s">
        <v>46</v>
      </c>
      <c r="K10" s="43"/>
    </row>
    <row r="11" spans="1:12" ht="25.8" x14ac:dyDescent="0.5">
      <c r="A11" s="6"/>
      <c r="B11" s="38" t="s">
        <v>82</v>
      </c>
      <c r="C11" s="38" t="s">
        <v>25</v>
      </c>
      <c r="D11" s="38" t="s">
        <v>22</v>
      </c>
      <c r="E11" s="38">
        <v>3005</v>
      </c>
      <c r="F11" s="38">
        <v>3100</v>
      </c>
      <c r="G11" s="38">
        <v>95</v>
      </c>
      <c r="H11" s="38">
        <v>200</v>
      </c>
      <c r="I11" s="38">
        <v>19000</v>
      </c>
      <c r="J11" s="38" t="s">
        <v>42</v>
      </c>
      <c r="K11" s="6"/>
    </row>
    <row r="12" spans="1:12" ht="25.8" x14ac:dyDescent="0.5">
      <c r="A12" s="6"/>
      <c r="B12" s="38" t="s">
        <v>83</v>
      </c>
      <c r="C12" s="38" t="s">
        <v>10</v>
      </c>
      <c r="D12" s="38" t="s">
        <v>19</v>
      </c>
      <c r="E12" s="38">
        <v>31050</v>
      </c>
      <c r="F12" s="38">
        <v>30700</v>
      </c>
      <c r="G12" s="38">
        <v>350</v>
      </c>
      <c r="H12" s="38">
        <v>200</v>
      </c>
      <c r="I12" s="38">
        <v>70000</v>
      </c>
      <c r="J12" s="38" t="s">
        <v>30</v>
      </c>
      <c r="K12" s="6"/>
    </row>
    <row r="13" spans="1:12" ht="25.8" x14ac:dyDescent="0.5">
      <c r="A13" s="6"/>
      <c r="B13" s="38" t="s">
        <v>84</v>
      </c>
      <c r="C13" s="38" t="s">
        <v>10</v>
      </c>
      <c r="D13" s="38" t="s">
        <v>22</v>
      </c>
      <c r="E13" s="38">
        <v>2900</v>
      </c>
      <c r="F13" s="38">
        <v>2730</v>
      </c>
      <c r="G13" s="38">
        <v>170</v>
      </c>
      <c r="H13" s="38">
        <v>200</v>
      </c>
      <c r="I13" s="38">
        <v>34000</v>
      </c>
      <c r="J13" s="38" t="s">
        <v>21</v>
      </c>
      <c r="K13" s="6"/>
    </row>
    <row r="14" spans="1:12" ht="25.8" x14ac:dyDescent="0.5">
      <c r="A14" s="6"/>
      <c r="B14" s="38" t="s">
        <v>85</v>
      </c>
      <c r="C14" s="38" t="s">
        <v>10</v>
      </c>
      <c r="D14" s="38" t="s">
        <v>19</v>
      </c>
      <c r="E14" s="38">
        <v>31050</v>
      </c>
      <c r="F14" s="38">
        <v>31000</v>
      </c>
      <c r="G14" s="38">
        <v>150</v>
      </c>
      <c r="H14" s="38">
        <v>200</v>
      </c>
      <c r="I14" s="38">
        <v>30000</v>
      </c>
      <c r="J14" s="38" t="s">
        <v>86</v>
      </c>
      <c r="K14" s="6"/>
    </row>
    <row r="15" spans="1:12" ht="25.8" x14ac:dyDescent="0.5">
      <c r="A15" s="6"/>
      <c r="B15" s="38"/>
      <c r="C15" s="38"/>
      <c r="D15" s="38"/>
      <c r="E15" s="38"/>
      <c r="F15" s="38"/>
      <c r="G15" s="38"/>
      <c r="H15" s="38"/>
      <c r="I15" s="38"/>
      <c r="J15" s="38"/>
      <c r="K15" s="6"/>
    </row>
    <row r="16" spans="1:12" ht="25.8" x14ac:dyDescent="0.5">
      <c r="A16" s="6"/>
      <c r="B16" s="38"/>
      <c r="C16" s="38"/>
      <c r="D16" s="38"/>
      <c r="E16" s="38"/>
      <c r="F16" s="38"/>
      <c r="G16" s="38"/>
      <c r="H16" s="38"/>
      <c r="I16" s="39">
        <v>170000</v>
      </c>
      <c r="J16" s="38"/>
      <c r="K16" s="6"/>
    </row>
    <row r="17" spans="1:11" ht="25.8" x14ac:dyDescent="0.5">
      <c r="A17" s="6"/>
      <c r="B17" s="7"/>
      <c r="C17" s="11"/>
      <c r="D17" s="11"/>
      <c r="E17" s="8"/>
      <c r="F17" s="8"/>
      <c r="G17" s="8"/>
      <c r="H17" s="8"/>
      <c r="I17" s="9"/>
      <c r="J17" s="8"/>
      <c r="K17" s="6"/>
    </row>
    <row r="18" spans="1:11" ht="25.8" x14ac:dyDescent="0.5">
      <c r="A18" s="6"/>
      <c r="B18" s="7"/>
      <c r="C18" s="8"/>
      <c r="D18" s="8"/>
      <c r="E18" s="8"/>
      <c r="F18" s="8"/>
      <c r="G18" s="8"/>
      <c r="H18" s="8"/>
      <c r="I18" s="9"/>
      <c r="J18" s="8"/>
      <c r="K18" s="6"/>
    </row>
    <row r="19" spans="1:11" ht="25.8" x14ac:dyDescent="0.5">
      <c r="A19" s="6"/>
      <c r="B19" s="8"/>
      <c r="C19" s="8"/>
      <c r="D19" s="8"/>
      <c r="E19" s="8"/>
      <c r="F19" s="8"/>
      <c r="G19" s="8"/>
      <c r="H19" s="8"/>
      <c r="I19" s="8"/>
      <c r="J19" s="8"/>
      <c r="K19" s="6"/>
    </row>
    <row r="20" spans="1:11" ht="25.8" x14ac:dyDescent="0.5">
      <c r="A20" s="6"/>
      <c r="B20" s="8"/>
      <c r="C20" s="8"/>
      <c r="D20" s="8"/>
      <c r="E20" s="8"/>
      <c r="F20" s="8"/>
      <c r="G20" s="8"/>
      <c r="H20" s="8"/>
      <c r="I20" s="8"/>
      <c r="J20" s="8"/>
      <c r="K20" s="6"/>
    </row>
    <row r="21" spans="1:11" ht="25.8" x14ac:dyDescent="0.5">
      <c r="A21" s="6"/>
      <c r="B21" s="7"/>
      <c r="C21" s="8"/>
      <c r="D21" s="8"/>
      <c r="E21" s="8"/>
      <c r="F21" s="8"/>
      <c r="G21" s="8"/>
      <c r="H21" s="8"/>
      <c r="I21" s="8"/>
      <c r="J21" s="8"/>
      <c r="K21" s="6"/>
    </row>
    <row r="22" spans="1:11" ht="25.8" x14ac:dyDescent="0.5">
      <c r="A22" s="6"/>
      <c r="B22" s="7"/>
      <c r="C22" s="8"/>
      <c r="D22" s="8"/>
      <c r="E22" s="8"/>
      <c r="F22" s="8"/>
      <c r="G22" s="8"/>
      <c r="H22" s="8"/>
      <c r="I22" s="8"/>
      <c r="J22" s="8"/>
      <c r="K22" s="6"/>
    </row>
    <row r="23" spans="1:11" ht="28.8" x14ac:dyDescent="0.55000000000000004">
      <c r="A23" s="6"/>
      <c r="B23" s="7"/>
      <c r="C23" s="8"/>
      <c r="D23" s="8"/>
      <c r="E23" s="8"/>
      <c r="F23" s="8"/>
      <c r="G23" s="8"/>
      <c r="H23" s="8"/>
      <c r="I23" s="17"/>
      <c r="J23" s="8"/>
      <c r="K23" s="6"/>
    </row>
    <row r="24" spans="1:11" ht="28.8" x14ac:dyDescent="0.55000000000000004">
      <c r="A24" s="6"/>
      <c r="B24" s="7"/>
      <c r="C24" s="8"/>
      <c r="D24" s="8"/>
      <c r="E24" s="8"/>
      <c r="F24" s="8"/>
      <c r="G24" s="8"/>
      <c r="H24" s="8"/>
      <c r="I24" s="17"/>
      <c r="J24" s="8"/>
      <c r="K24" s="6"/>
    </row>
    <row r="25" spans="1:11" ht="25.8" x14ac:dyDescent="0.5">
      <c r="A25" s="6"/>
      <c r="B25" s="7"/>
      <c r="C25" s="8"/>
      <c r="D25" s="8"/>
      <c r="E25" s="8"/>
      <c r="F25" s="8"/>
      <c r="G25" s="8"/>
      <c r="H25" s="8"/>
      <c r="I25" s="9"/>
      <c r="J25" s="12"/>
      <c r="K25" s="6"/>
    </row>
    <row r="26" spans="1:11" ht="25.8" x14ac:dyDescent="0.5">
      <c r="A26" s="6"/>
      <c r="B26" s="10"/>
      <c r="C26" s="8"/>
      <c r="D26" s="8"/>
      <c r="E26" s="8"/>
      <c r="F26" s="8"/>
      <c r="G26" s="8"/>
      <c r="H26" s="8"/>
      <c r="I26" s="9"/>
      <c r="J26" s="8"/>
      <c r="K26" s="6"/>
    </row>
    <row r="27" spans="1:11" ht="25.8" x14ac:dyDescent="0.5">
      <c r="A27" s="6"/>
      <c r="B27" s="10"/>
      <c r="C27" s="8"/>
      <c r="D27" s="8"/>
      <c r="E27" s="8"/>
      <c r="F27" s="8"/>
      <c r="G27" s="8"/>
      <c r="H27" s="8"/>
      <c r="I27" s="9"/>
      <c r="J27" s="8"/>
      <c r="K27" s="6"/>
    </row>
    <row r="28" spans="1:11" ht="25.8" x14ac:dyDescent="0.5">
      <c r="A28" s="6"/>
      <c r="B28" s="10"/>
      <c r="C28" s="8"/>
      <c r="D28" s="8"/>
      <c r="E28" s="8"/>
      <c r="F28" s="8"/>
      <c r="G28" s="8"/>
      <c r="H28" s="8"/>
      <c r="I28" s="8"/>
      <c r="J28" s="8"/>
      <c r="K28" s="6"/>
    </row>
    <row r="29" spans="1:11" ht="25.8" x14ac:dyDescent="0.5">
      <c r="B29" s="10"/>
      <c r="C29" s="8"/>
      <c r="D29" s="8"/>
      <c r="E29" s="8"/>
      <c r="F29" s="8"/>
      <c r="G29" s="8"/>
      <c r="H29" s="8"/>
      <c r="I29" s="8"/>
      <c r="J29" s="8"/>
    </row>
    <row r="30" spans="1:11" ht="25.8" x14ac:dyDescent="0.5">
      <c r="I30" s="9"/>
      <c r="J30" s="9"/>
    </row>
  </sheetData>
  <mergeCells count="4">
    <mergeCell ref="B1:I1"/>
    <mergeCell ref="B2:I2"/>
    <mergeCell ref="B3:I3"/>
    <mergeCell ref="B4:I4"/>
  </mergeCells>
  <hyperlinks>
    <hyperlink ref="L2" location="'Home Page'!A1" display="Back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0"/>
  <sheetViews>
    <sheetView workbookViewId="0">
      <selection activeCell="L2" sqref="L2"/>
    </sheetView>
  </sheetViews>
  <sheetFormatPr defaultColWidth="9.109375" defaultRowHeight="14.4" x14ac:dyDescent="0.3"/>
  <cols>
    <col min="1" max="1" width="9.33203125" style="1" customWidth="1"/>
    <col min="2" max="2" width="20.6640625" style="1" bestFit="1" customWidth="1"/>
    <col min="3" max="3" width="12.44140625" style="1" customWidth="1"/>
    <col min="4" max="4" width="21.5546875" style="1" bestFit="1" customWidth="1"/>
    <col min="5" max="5" width="13.44140625" style="1" customWidth="1"/>
    <col min="6" max="7" width="14.6640625" style="1" customWidth="1"/>
    <col min="8" max="8" width="15" style="1" customWidth="1"/>
    <col min="9" max="9" width="18.88671875" style="1" customWidth="1"/>
    <col min="10" max="10" width="24.109375" style="1" bestFit="1" customWidth="1"/>
    <col min="11" max="16384" width="9.109375" style="1"/>
  </cols>
  <sheetData>
    <row r="1" spans="1:12" ht="15" thickBot="1" x14ac:dyDescent="0.35">
      <c r="A1" s="44"/>
      <c r="B1" s="163"/>
      <c r="C1" s="163"/>
      <c r="D1" s="163"/>
      <c r="E1" s="163"/>
      <c r="F1" s="163"/>
      <c r="G1" s="163"/>
      <c r="H1" s="163"/>
      <c r="I1" s="163"/>
      <c r="J1" s="44"/>
      <c r="K1" s="44"/>
    </row>
    <row r="2" spans="1:12" s="25" customFormat="1" ht="34.200000000000003" thickBot="1" x14ac:dyDescent="0.35">
      <c r="A2" s="44" t="s">
        <v>0</v>
      </c>
      <c r="B2" s="164" t="s">
        <v>51</v>
      </c>
      <c r="C2" s="164"/>
      <c r="D2" s="164"/>
      <c r="E2" s="164"/>
      <c r="F2" s="164"/>
      <c r="G2" s="164"/>
      <c r="H2" s="164"/>
      <c r="I2" s="164"/>
      <c r="J2" s="14"/>
      <c r="K2" s="44"/>
      <c r="L2" s="65" t="s">
        <v>115</v>
      </c>
    </row>
    <row r="3" spans="1:12" ht="16.2" thickBot="1" x14ac:dyDescent="0.35">
      <c r="A3" s="6"/>
      <c r="B3" s="165" t="s">
        <v>87</v>
      </c>
      <c r="C3" s="165"/>
      <c r="D3" s="165"/>
      <c r="E3" s="165"/>
      <c r="F3" s="165"/>
      <c r="G3" s="165"/>
      <c r="H3" s="165"/>
      <c r="I3" s="165"/>
      <c r="J3" s="18"/>
      <c r="K3" s="6"/>
    </row>
    <row r="4" spans="1:12" ht="16.2" thickBot="1" x14ac:dyDescent="0.35">
      <c r="A4" s="6"/>
      <c r="B4" s="165" t="s">
        <v>81</v>
      </c>
      <c r="C4" s="165"/>
      <c r="D4" s="165"/>
      <c r="E4" s="165"/>
      <c r="F4" s="165"/>
      <c r="G4" s="165"/>
      <c r="H4" s="165"/>
      <c r="I4" s="165"/>
      <c r="J4" s="19"/>
      <c r="K4" s="6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20</v>
      </c>
      <c r="H5" s="4" t="s">
        <v>6</v>
      </c>
      <c r="I5" s="4" t="s">
        <v>7</v>
      </c>
      <c r="J5" s="16" t="s">
        <v>8</v>
      </c>
      <c r="K5" s="6"/>
    </row>
    <row r="6" spans="1:12" ht="25.8" x14ac:dyDescent="0.5">
      <c r="A6" s="6"/>
      <c r="B6" s="37">
        <v>42437</v>
      </c>
      <c r="C6" s="38" t="s">
        <v>10</v>
      </c>
      <c r="D6" s="38" t="s">
        <v>19</v>
      </c>
      <c r="E6" s="38">
        <v>31800</v>
      </c>
      <c r="F6" s="38">
        <v>31250</v>
      </c>
      <c r="G6" s="38">
        <v>600</v>
      </c>
      <c r="H6" s="38">
        <v>200</v>
      </c>
      <c r="I6" s="38">
        <v>120000</v>
      </c>
      <c r="J6" s="38" t="s">
        <v>76</v>
      </c>
      <c r="K6" s="6"/>
    </row>
    <row r="7" spans="1:12" ht="25.8" x14ac:dyDescent="0.5">
      <c r="A7" s="6"/>
      <c r="B7" s="37">
        <v>42621</v>
      </c>
      <c r="C7" s="38" t="s">
        <v>10</v>
      </c>
      <c r="D7" s="38" t="s">
        <v>22</v>
      </c>
      <c r="E7" s="38">
        <v>2880</v>
      </c>
      <c r="F7" s="38">
        <v>2780</v>
      </c>
      <c r="G7" s="38">
        <v>100</v>
      </c>
      <c r="H7" s="38">
        <v>200</v>
      </c>
      <c r="I7" s="38">
        <v>20000</v>
      </c>
      <c r="J7" s="38" t="s">
        <v>42</v>
      </c>
      <c r="K7" s="6"/>
    </row>
    <row r="8" spans="1:12" s="25" customFormat="1" ht="25.8" x14ac:dyDescent="0.5">
      <c r="A8" s="44"/>
      <c r="B8" s="37">
        <v>42682</v>
      </c>
      <c r="C8" s="38" t="s">
        <v>10</v>
      </c>
      <c r="D8" s="38" t="s">
        <v>19</v>
      </c>
      <c r="E8" s="38">
        <v>31400</v>
      </c>
      <c r="F8" s="38">
        <v>31180</v>
      </c>
      <c r="G8" s="38">
        <v>220</v>
      </c>
      <c r="H8" s="38">
        <v>200</v>
      </c>
      <c r="I8" s="38">
        <v>44000</v>
      </c>
      <c r="J8" s="38" t="s">
        <v>86</v>
      </c>
      <c r="K8" s="44"/>
    </row>
    <row r="9" spans="1:12" s="25" customFormat="1" ht="25.8" x14ac:dyDescent="0.5">
      <c r="A9" s="44"/>
      <c r="B9" s="37">
        <v>42682</v>
      </c>
      <c r="C9" s="38" t="s">
        <v>10</v>
      </c>
      <c r="D9" s="38" t="s">
        <v>22</v>
      </c>
      <c r="E9" s="38">
        <v>2930</v>
      </c>
      <c r="F9" s="38">
        <v>3030</v>
      </c>
      <c r="G9" s="38">
        <v>-100</v>
      </c>
      <c r="H9" s="38">
        <v>200</v>
      </c>
      <c r="I9" s="38">
        <v>-20000</v>
      </c>
      <c r="J9" s="38" t="s">
        <v>46</v>
      </c>
      <c r="K9" s="44"/>
    </row>
    <row r="10" spans="1:12" s="25" customFormat="1" ht="25.8" x14ac:dyDescent="0.5">
      <c r="A10" s="44"/>
      <c r="B10" s="37" t="s">
        <v>88</v>
      </c>
      <c r="C10" s="38" t="s">
        <v>10</v>
      </c>
      <c r="D10" s="38" t="s">
        <v>19</v>
      </c>
      <c r="E10" s="38">
        <v>31400</v>
      </c>
      <c r="F10" s="38">
        <v>30900</v>
      </c>
      <c r="G10" s="38">
        <v>500</v>
      </c>
      <c r="H10" s="38">
        <v>200</v>
      </c>
      <c r="I10" s="38">
        <v>100000</v>
      </c>
      <c r="J10" s="38" t="s">
        <v>42</v>
      </c>
      <c r="K10" s="44"/>
    </row>
    <row r="11" spans="1:12" ht="25.8" x14ac:dyDescent="0.5">
      <c r="A11" s="6"/>
      <c r="B11" s="38" t="s">
        <v>89</v>
      </c>
      <c r="C11" s="38" t="s">
        <v>10</v>
      </c>
      <c r="D11" s="38" t="s">
        <v>22</v>
      </c>
      <c r="E11" s="38">
        <v>3250</v>
      </c>
      <c r="F11" s="38">
        <v>3050</v>
      </c>
      <c r="G11" s="38">
        <v>200</v>
      </c>
      <c r="H11" s="38">
        <v>200</v>
      </c>
      <c r="I11" s="38">
        <v>40000</v>
      </c>
      <c r="J11" s="38" t="s">
        <v>21</v>
      </c>
      <c r="K11" s="6"/>
    </row>
    <row r="12" spans="1:12" ht="25.8" x14ac:dyDescent="0.5">
      <c r="A12" s="6"/>
      <c r="B12" s="38" t="s">
        <v>90</v>
      </c>
      <c r="C12" s="38" t="s">
        <v>10</v>
      </c>
      <c r="D12" s="38" t="s">
        <v>19</v>
      </c>
      <c r="E12" s="38">
        <v>31050</v>
      </c>
      <c r="F12" s="38">
        <v>30700</v>
      </c>
      <c r="G12" s="38">
        <v>350</v>
      </c>
      <c r="H12" s="38">
        <v>200</v>
      </c>
      <c r="I12" s="38">
        <v>70000</v>
      </c>
      <c r="J12" s="38" t="s">
        <v>42</v>
      </c>
      <c r="K12" s="6"/>
    </row>
    <row r="13" spans="1:12" ht="25.8" x14ac:dyDescent="0.5">
      <c r="A13" s="6"/>
      <c r="B13" s="38"/>
      <c r="C13" s="38"/>
      <c r="D13" s="38"/>
      <c r="E13" s="38"/>
      <c r="F13" s="38"/>
      <c r="G13" s="38"/>
      <c r="H13" s="38"/>
      <c r="I13" s="38">
        <v>0</v>
      </c>
      <c r="J13" s="38"/>
      <c r="K13" s="6"/>
    </row>
    <row r="14" spans="1:12" ht="25.8" x14ac:dyDescent="0.5">
      <c r="A14" s="6"/>
      <c r="B14" s="38"/>
      <c r="C14" s="38"/>
      <c r="D14" s="38"/>
      <c r="E14" s="38"/>
      <c r="F14" s="38"/>
      <c r="G14" s="38"/>
      <c r="H14" s="38"/>
      <c r="I14" s="38">
        <v>0</v>
      </c>
      <c r="J14" s="38"/>
      <c r="K14" s="6"/>
    </row>
    <row r="15" spans="1:12" ht="25.8" x14ac:dyDescent="0.5">
      <c r="A15" s="6"/>
      <c r="B15" s="38"/>
      <c r="C15" s="38"/>
      <c r="D15" s="38"/>
      <c r="E15" s="38"/>
      <c r="F15" s="38"/>
      <c r="G15" s="38"/>
      <c r="H15" s="38"/>
      <c r="I15" s="38"/>
      <c r="J15" s="38"/>
      <c r="K15" s="6"/>
    </row>
    <row r="16" spans="1:12" ht="25.8" x14ac:dyDescent="0.5">
      <c r="A16" s="6"/>
      <c r="B16" s="38"/>
      <c r="C16" s="38"/>
      <c r="D16" s="38"/>
      <c r="E16" s="38"/>
      <c r="F16" s="38"/>
      <c r="G16" s="38"/>
      <c r="H16" s="38"/>
      <c r="I16" s="39">
        <v>374000</v>
      </c>
      <c r="J16" s="38"/>
      <c r="K16" s="6"/>
    </row>
    <row r="17" spans="1:11" ht="25.8" x14ac:dyDescent="0.5">
      <c r="A17" s="6"/>
      <c r="B17" s="7"/>
      <c r="C17" s="11"/>
      <c r="D17" s="11"/>
      <c r="E17" s="8"/>
      <c r="F17" s="8"/>
      <c r="G17" s="8"/>
      <c r="H17" s="8"/>
      <c r="I17" s="9"/>
      <c r="J17" s="8"/>
      <c r="K17" s="6"/>
    </row>
    <row r="18" spans="1:11" ht="25.8" x14ac:dyDescent="0.5">
      <c r="A18" s="6"/>
      <c r="B18" s="7"/>
      <c r="C18" s="8"/>
      <c r="D18" s="8"/>
      <c r="E18" s="8"/>
      <c r="F18" s="8"/>
      <c r="G18" s="8"/>
      <c r="H18" s="8"/>
      <c r="I18" s="9"/>
      <c r="J18" s="8"/>
      <c r="K18" s="6"/>
    </row>
    <row r="19" spans="1:11" ht="25.8" x14ac:dyDescent="0.5">
      <c r="A19" s="6"/>
      <c r="B19" s="8"/>
      <c r="C19" s="8"/>
      <c r="D19" s="8"/>
      <c r="E19" s="8"/>
      <c r="F19" s="8"/>
      <c r="G19" s="8"/>
      <c r="H19" s="8"/>
      <c r="I19" s="8"/>
      <c r="J19" s="8"/>
      <c r="K19" s="6"/>
    </row>
    <row r="20" spans="1:11" ht="25.8" x14ac:dyDescent="0.5">
      <c r="A20" s="6"/>
      <c r="B20" s="8"/>
      <c r="C20" s="8"/>
      <c r="D20" s="8"/>
      <c r="E20" s="8"/>
      <c r="F20" s="8"/>
      <c r="G20" s="8"/>
      <c r="H20" s="8"/>
      <c r="I20" s="8"/>
      <c r="J20" s="8"/>
      <c r="K20" s="6"/>
    </row>
    <row r="21" spans="1:11" ht="25.8" x14ac:dyDescent="0.5">
      <c r="A21" s="6"/>
      <c r="B21" s="7"/>
      <c r="C21" s="8"/>
      <c r="D21" s="8"/>
      <c r="E21" s="8"/>
      <c r="F21" s="8"/>
      <c r="G21" s="8"/>
      <c r="H21" s="8"/>
      <c r="I21" s="8"/>
      <c r="J21" s="8"/>
      <c r="K21" s="6"/>
    </row>
    <row r="22" spans="1:11" ht="25.8" x14ac:dyDescent="0.5">
      <c r="A22" s="6"/>
      <c r="B22" s="7"/>
      <c r="C22" s="8"/>
      <c r="D22" s="8"/>
      <c r="E22" s="8"/>
      <c r="F22" s="8"/>
      <c r="G22" s="8"/>
      <c r="H22" s="8"/>
      <c r="I22" s="8"/>
      <c r="J22" s="8"/>
      <c r="K22" s="6"/>
    </row>
    <row r="23" spans="1:11" ht="28.8" x14ac:dyDescent="0.55000000000000004">
      <c r="A23" s="6"/>
      <c r="B23" s="7"/>
      <c r="C23" s="8"/>
      <c r="D23" s="8"/>
      <c r="E23" s="8"/>
      <c r="F23" s="8"/>
      <c r="G23" s="8"/>
      <c r="H23" s="8"/>
      <c r="I23" s="17"/>
      <c r="J23" s="8"/>
      <c r="K23" s="6"/>
    </row>
    <row r="24" spans="1:11" ht="28.8" x14ac:dyDescent="0.55000000000000004">
      <c r="A24" s="6"/>
      <c r="B24" s="7"/>
      <c r="C24" s="8"/>
      <c r="D24" s="8"/>
      <c r="E24" s="8"/>
      <c r="F24" s="8"/>
      <c r="G24" s="8"/>
      <c r="H24" s="8"/>
      <c r="I24" s="17"/>
      <c r="J24" s="8"/>
      <c r="K24" s="6"/>
    </row>
    <row r="25" spans="1:11" ht="25.8" x14ac:dyDescent="0.5">
      <c r="A25" s="6"/>
      <c r="B25" s="7"/>
      <c r="C25" s="8"/>
      <c r="D25" s="8"/>
      <c r="E25" s="8"/>
      <c r="F25" s="8"/>
      <c r="G25" s="8"/>
      <c r="H25" s="8"/>
      <c r="I25" s="9"/>
      <c r="J25" s="12"/>
      <c r="K25" s="6"/>
    </row>
    <row r="26" spans="1:11" ht="25.8" x14ac:dyDescent="0.5">
      <c r="A26" s="6"/>
      <c r="B26" s="10"/>
      <c r="C26" s="8"/>
      <c r="D26" s="8"/>
      <c r="E26" s="8"/>
      <c r="F26" s="8"/>
      <c r="G26" s="8"/>
      <c r="H26" s="8"/>
      <c r="I26" s="9"/>
      <c r="J26" s="8"/>
      <c r="K26" s="6"/>
    </row>
    <row r="27" spans="1:11" ht="25.8" x14ac:dyDescent="0.5">
      <c r="A27" s="6"/>
      <c r="B27" s="10"/>
      <c r="C27" s="8"/>
      <c r="D27" s="8"/>
      <c r="E27" s="8"/>
      <c r="F27" s="8"/>
      <c r="G27" s="8"/>
      <c r="H27" s="8"/>
      <c r="I27" s="9"/>
      <c r="J27" s="8"/>
      <c r="K27" s="6"/>
    </row>
    <row r="28" spans="1:11" ht="25.8" x14ac:dyDescent="0.5">
      <c r="A28" s="6"/>
      <c r="B28" s="10"/>
      <c r="C28" s="8"/>
      <c r="D28" s="8"/>
      <c r="E28" s="8"/>
      <c r="F28" s="8"/>
      <c r="G28" s="8"/>
      <c r="H28" s="8"/>
      <c r="I28" s="8"/>
      <c r="J28" s="8"/>
      <c r="K28" s="6"/>
    </row>
    <row r="29" spans="1:11" ht="25.8" x14ac:dyDescent="0.5">
      <c r="B29" s="10"/>
      <c r="C29" s="8"/>
      <c r="D29" s="8"/>
      <c r="E29" s="8"/>
      <c r="F29" s="8"/>
      <c r="G29" s="8"/>
      <c r="H29" s="8"/>
      <c r="I29" s="8"/>
      <c r="J29" s="8"/>
    </row>
    <row r="30" spans="1:11" ht="25.8" x14ac:dyDescent="0.5">
      <c r="I30" s="9"/>
      <c r="J30" s="9"/>
    </row>
  </sheetData>
  <mergeCells count="4">
    <mergeCell ref="B1:I1"/>
    <mergeCell ref="B2:I2"/>
    <mergeCell ref="B3:I3"/>
    <mergeCell ref="B4:I4"/>
  </mergeCells>
  <hyperlinks>
    <hyperlink ref="L2" location="'Home Page'!A1" display="Back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"/>
  <sheetViews>
    <sheetView workbookViewId="0">
      <selection activeCell="L2" sqref="L2"/>
    </sheetView>
  </sheetViews>
  <sheetFormatPr defaultColWidth="9.109375" defaultRowHeight="14.4" x14ac:dyDescent="0.3"/>
  <cols>
    <col min="1" max="1" width="9.33203125" style="1" customWidth="1"/>
    <col min="2" max="2" width="20.6640625" style="1" bestFit="1" customWidth="1"/>
    <col min="3" max="3" width="12.44140625" style="1" customWidth="1"/>
    <col min="4" max="4" width="21.5546875" style="1" bestFit="1" customWidth="1"/>
    <col min="5" max="5" width="13.44140625" style="1" customWidth="1"/>
    <col min="6" max="7" width="14.6640625" style="1" customWidth="1"/>
    <col min="8" max="8" width="15" style="1" customWidth="1"/>
    <col min="9" max="9" width="18.88671875" style="1" customWidth="1"/>
    <col min="10" max="10" width="24.109375" style="1" bestFit="1" customWidth="1"/>
    <col min="11" max="16384" width="9.109375" style="1"/>
  </cols>
  <sheetData>
    <row r="1" spans="1:12" ht="15" thickBot="1" x14ac:dyDescent="0.35">
      <c r="A1" s="45"/>
      <c r="B1" s="163"/>
      <c r="C1" s="163"/>
      <c r="D1" s="163"/>
      <c r="E1" s="163"/>
      <c r="F1" s="163"/>
      <c r="G1" s="163"/>
      <c r="H1" s="163"/>
      <c r="I1" s="163"/>
      <c r="J1" s="45"/>
      <c r="K1" s="45"/>
    </row>
    <row r="2" spans="1:12" s="25" customFormat="1" ht="34.200000000000003" thickBot="1" x14ac:dyDescent="0.35">
      <c r="A2" s="45" t="s">
        <v>0</v>
      </c>
      <c r="B2" s="164" t="s">
        <v>51</v>
      </c>
      <c r="C2" s="164"/>
      <c r="D2" s="164"/>
      <c r="E2" s="164"/>
      <c r="F2" s="164"/>
      <c r="G2" s="164"/>
      <c r="H2" s="164"/>
      <c r="I2" s="164"/>
      <c r="J2" s="14"/>
      <c r="K2" s="45"/>
      <c r="L2" s="65" t="s">
        <v>115</v>
      </c>
    </row>
    <row r="3" spans="1:12" ht="16.2" thickBot="1" x14ac:dyDescent="0.35">
      <c r="A3" s="6"/>
      <c r="B3" s="165" t="s">
        <v>91</v>
      </c>
      <c r="C3" s="165"/>
      <c r="D3" s="165"/>
      <c r="E3" s="165"/>
      <c r="F3" s="165"/>
      <c r="G3" s="165"/>
      <c r="H3" s="165"/>
      <c r="I3" s="165"/>
      <c r="J3" s="18"/>
      <c r="K3" s="6"/>
    </row>
    <row r="4" spans="1:12" ht="16.2" thickBot="1" x14ac:dyDescent="0.35">
      <c r="A4" s="6"/>
      <c r="B4" s="165" t="s">
        <v>81</v>
      </c>
      <c r="C4" s="165"/>
      <c r="D4" s="165"/>
      <c r="E4" s="165"/>
      <c r="F4" s="165"/>
      <c r="G4" s="165"/>
      <c r="H4" s="165"/>
      <c r="I4" s="165"/>
      <c r="J4" s="19"/>
      <c r="K4" s="6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20</v>
      </c>
      <c r="H5" s="4" t="s">
        <v>6</v>
      </c>
      <c r="I5" s="4" t="s">
        <v>7</v>
      </c>
      <c r="J5" s="16" t="s">
        <v>8</v>
      </c>
      <c r="K5" s="6"/>
    </row>
    <row r="6" spans="1:12" ht="25.8" x14ac:dyDescent="0.5">
      <c r="A6" s="6"/>
      <c r="B6" s="37">
        <v>42713</v>
      </c>
      <c r="C6" s="38" t="s">
        <v>25</v>
      </c>
      <c r="D6" s="38" t="s">
        <v>19</v>
      </c>
      <c r="E6" s="38">
        <v>31150</v>
      </c>
      <c r="F6" s="38">
        <v>30800</v>
      </c>
      <c r="G6" s="38">
        <v>-250</v>
      </c>
      <c r="H6" s="38">
        <v>200</v>
      </c>
      <c r="I6" s="38">
        <v>-50000</v>
      </c>
      <c r="J6" s="38" t="s">
        <v>46</v>
      </c>
      <c r="K6" s="6"/>
    </row>
    <row r="7" spans="1:12" ht="25.8" x14ac:dyDescent="0.5">
      <c r="A7" s="6"/>
      <c r="B7" s="37" t="s">
        <v>92</v>
      </c>
      <c r="C7" s="38" t="s">
        <v>10</v>
      </c>
      <c r="D7" s="38" t="s">
        <v>22</v>
      </c>
      <c r="E7" s="38">
        <v>2970</v>
      </c>
      <c r="F7" s="38">
        <v>2875</v>
      </c>
      <c r="G7" s="38">
        <v>95</v>
      </c>
      <c r="H7" s="38">
        <v>200</v>
      </c>
      <c r="I7" s="38">
        <v>19000</v>
      </c>
      <c r="J7" s="38" t="s">
        <v>50</v>
      </c>
      <c r="K7" s="6"/>
    </row>
    <row r="8" spans="1:12" s="25" customFormat="1" ht="25.8" x14ac:dyDescent="0.5">
      <c r="A8" s="45"/>
      <c r="B8" s="37" t="s">
        <v>93</v>
      </c>
      <c r="C8" s="38" t="s">
        <v>10</v>
      </c>
      <c r="D8" s="38" t="s">
        <v>22</v>
      </c>
      <c r="E8" s="38">
        <v>3060</v>
      </c>
      <c r="F8" s="38">
        <v>3070</v>
      </c>
      <c r="G8" s="38">
        <v>90</v>
      </c>
      <c r="H8" s="38">
        <v>200</v>
      </c>
      <c r="I8" s="38">
        <v>18000</v>
      </c>
      <c r="J8" s="38" t="s">
        <v>86</v>
      </c>
      <c r="K8" s="45"/>
    </row>
    <row r="9" spans="1:12" s="25" customFormat="1" ht="25.8" x14ac:dyDescent="0.5">
      <c r="A9" s="45"/>
      <c r="B9" s="37" t="s">
        <v>94</v>
      </c>
      <c r="C9" s="38" t="s">
        <v>10</v>
      </c>
      <c r="D9" s="38" t="s">
        <v>19</v>
      </c>
      <c r="E9" s="38">
        <v>31380</v>
      </c>
      <c r="F9" s="38">
        <v>30900</v>
      </c>
      <c r="G9" s="38">
        <v>480</v>
      </c>
      <c r="H9" s="38">
        <v>200</v>
      </c>
      <c r="I9" s="38">
        <f>G9*H9</f>
        <v>96000</v>
      </c>
      <c r="J9" s="38" t="s">
        <v>21</v>
      </c>
      <c r="K9" s="45"/>
    </row>
    <row r="10" spans="1:12" s="25" customFormat="1" ht="25.8" x14ac:dyDescent="0.5">
      <c r="A10" s="45"/>
      <c r="B10" s="37" t="s">
        <v>95</v>
      </c>
      <c r="C10" s="38" t="s">
        <v>10</v>
      </c>
      <c r="D10" s="38" t="s">
        <v>19</v>
      </c>
      <c r="E10" s="38">
        <v>31200</v>
      </c>
      <c r="F10" s="38">
        <v>30900</v>
      </c>
      <c r="G10" s="38">
        <v>300</v>
      </c>
      <c r="H10" s="38">
        <v>200</v>
      </c>
      <c r="I10" s="38">
        <v>60000</v>
      </c>
      <c r="J10" s="38" t="s">
        <v>30</v>
      </c>
      <c r="K10" s="45"/>
    </row>
    <row r="11" spans="1:12" ht="25.8" x14ac:dyDescent="0.5">
      <c r="A11" s="6"/>
      <c r="B11" s="38"/>
      <c r="C11" s="38"/>
      <c r="D11" s="38"/>
      <c r="E11" s="38"/>
      <c r="F11" s="38"/>
      <c r="G11" s="38"/>
      <c r="H11" s="38"/>
      <c r="I11" s="38">
        <v>0</v>
      </c>
      <c r="J11" s="38"/>
      <c r="K11" s="6"/>
    </row>
    <row r="12" spans="1:12" ht="25.8" x14ac:dyDescent="0.5">
      <c r="A12" s="6"/>
      <c r="B12" s="38"/>
      <c r="C12" s="38"/>
      <c r="D12" s="38"/>
      <c r="E12" s="38"/>
      <c r="F12" s="38"/>
      <c r="G12" s="38"/>
      <c r="H12" s="38"/>
      <c r="I12" s="38">
        <v>0</v>
      </c>
      <c r="J12" s="38"/>
      <c r="K12" s="6"/>
    </row>
    <row r="13" spans="1:12" ht="25.8" x14ac:dyDescent="0.5">
      <c r="A13" s="6"/>
      <c r="B13" s="38"/>
      <c r="C13" s="38"/>
      <c r="D13" s="38"/>
      <c r="E13" s="38"/>
      <c r="F13" s="38"/>
      <c r="G13" s="38"/>
      <c r="H13" s="38"/>
      <c r="I13" s="38">
        <v>0</v>
      </c>
      <c r="J13" s="38"/>
      <c r="K13" s="6"/>
    </row>
    <row r="14" spans="1:12" ht="25.8" x14ac:dyDescent="0.5">
      <c r="A14" s="6"/>
      <c r="B14" s="38"/>
      <c r="C14" s="38"/>
      <c r="D14" s="38"/>
      <c r="E14" s="38"/>
      <c r="F14" s="38"/>
      <c r="G14" s="38"/>
      <c r="H14" s="38"/>
      <c r="I14" s="38">
        <v>0</v>
      </c>
      <c r="J14" s="38"/>
      <c r="K14" s="6"/>
    </row>
    <row r="15" spans="1:12" ht="25.8" x14ac:dyDescent="0.5">
      <c r="A15" s="6"/>
      <c r="B15" s="38"/>
      <c r="C15" s="38"/>
      <c r="D15" s="38"/>
      <c r="E15" s="38"/>
      <c r="F15" s="38"/>
      <c r="G15" s="38"/>
      <c r="H15" s="38"/>
      <c r="I15" s="38"/>
      <c r="J15" s="38"/>
      <c r="K15" s="6"/>
    </row>
    <row r="16" spans="1:12" ht="25.8" x14ac:dyDescent="0.5">
      <c r="A16" s="6"/>
      <c r="B16" s="38"/>
      <c r="C16" s="38"/>
      <c r="D16" s="38"/>
      <c r="E16" s="38"/>
      <c r="F16" s="38"/>
      <c r="G16" s="38"/>
      <c r="H16" s="38"/>
      <c r="I16" s="39">
        <v>143000</v>
      </c>
      <c r="J16" s="38"/>
      <c r="K16" s="6"/>
    </row>
    <row r="17" spans="1:11" ht="25.8" x14ac:dyDescent="0.5">
      <c r="A17" s="6"/>
      <c r="B17" s="7"/>
      <c r="C17" s="11"/>
      <c r="D17" s="11"/>
      <c r="E17" s="8"/>
      <c r="F17" s="8"/>
      <c r="G17" s="8"/>
      <c r="H17" s="8"/>
      <c r="I17" s="9"/>
      <c r="J17" s="8"/>
      <c r="K17" s="6"/>
    </row>
    <row r="18" spans="1:11" ht="25.8" x14ac:dyDescent="0.5">
      <c r="A18" s="6"/>
      <c r="B18" s="7"/>
      <c r="C18" s="8"/>
      <c r="D18" s="8"/>
      <c r="E18" s="8"/>
      <c r="F18" s="8"/>
      <c r="G18" s="8"/>
      <c r="H18" s="8"/>
      <c r="I18" s="9"/>
      <c r="J18" s="8"/>
      <c r="K18" s="6"/>
    </row>
    <row r="19" spans="1:11" ht="25.8" x14ac:dyDescent="0.5">
      <c r="A19" s="6"/>
      <c r="B19" s="8"/>
      <c r="C19" s="8"/>
      <c r="D19" s="8"/>
      <c r="E19" s="8"/>
      <c r="F19" s="8"/>
      <c r="G19" s="8"/>
      <c r="H19" s="8"/>
      <c r="I19" s="8"/>
      <c r="J19" s="8"/>
      <c r="K19" s="6"/>
    </row>
    <row r="20" spans="1:11" ht="25.8" x14ac:dyDescent="0.5">
      <c r="A20" s="6"/>
      <c r="B20" s="8"/>
      <c r="C20" s="8"/>
      <c r="D20" s="8"/>
      <c r="E20" s="8"/>
      <c r="F20" s="8"/>
      <c r="G20" s="8"/>
      <c r="H20" s="8"/>
      <c r="I20" s="8"/>
      <c r="J20" s="8"/>
      <c r="K20" s="6"/>
    </row>
    <row r="21" spans="1:11" ht="25.8" x14ac:dyDescent="0.5">
      <c r="A21" s="6"/>
      <c r="B21" s="7"/>
      <c r="C21" s="8"/>
      <c r="D21" s="8"/>
      <c r="E21" s="8"/>
      <c r="F21" s="8"/>
      <c r="G21" s="8"/>
      <c r="H21" s="8"/>
      <c r="I21" s="8"/>
      <c r="J21" s="8"/>
      <c r="K21" s="6"/>
    </row>
    <row r="22" spans="1:11" ht="25.8" x14ac:dyDescent="0.5">
      <c r="A22" s="6"/>
      <c r="B22" s="7"/>
      <c r="C22" s="8"/>
      <c r="D22" s="8"/>
      <c r="E22" s="8"/>
      <c r="F22" s="8"/>
      <c r="G22" s="8"/>
      <c r="H22" s="8"/>
      <c r="I22" s="8"/>
      <c r="J22" s="8"/>
      <c r="K22" s="6"/>
    </row>
    <row r="23" spans="1:11" ht="28.8" x14ac:dyDescent="0.55000000000000004">
      <c r="A23" s="6"/>
      <c r="B23" s="7"/>
      <c r="C23" s="8"/>
      <c r="D23" s="8"/>
      <c r="E23" s="8"/>
      <c r="F23" s="8"/>
      <c r="G23" s="8"/>
      <c r="H23" s="8"/>
      <c r="I23" s="17"/>
      <c r="J23" s="8"/>
      <c r="K23" s="6"/>
    </row>
    <row r="24" spans="1:11" ht="28.8" x14ac:dyDescent="0.55000000000000004">
      <c r="A24" s="6"/>
      <c r="B24" s="7"/>
      <c r="C24" s="8"/>
      <c r="D24" s="8"/>
      <c r="E24" s="8"/>
      <c r="F24" s="8"/>
      <c r="G24" s="8"/>
      <c r="H24" s="8"/>
      <c r="I24" s="17"/>
      <c r="J24" s="8"/>
      <c r="K24" s="6"/>
    </row>
    <row r="25" spans="1:11" ht="25.8" x14ac:dyDescent="0.5">
      <c r="A25" s="6"/>
      <c r="B25" s="7"/>
      <c r="C25" s="8"/>
      <c r="D25" s="8"/>
      <c r="E25" s="8"/>
      <c r="F25" s="8"/>
      <c r="G25" s="8"/>
      <c r="H25" s="8"/>
      <c r="I25" s="9"/>
      <c r="J25" s="12"/>
      <c r="K25" s="6"/>
    </row>
    <row r="26" spans="1:11" ht="25.8" x14ac:dyDescent="0.5">
      <c r="A26" s="6"/>
      <c r="B26" s="10"/>
      <c r="C26" s="8"/>
      <c r="D26" s="8"/>
      <c r="E26" s="8"/>
      <c r="F26" s="8"/>
      <c r="G26" s="8"/>
      <c r="H26" s="8"/>
      <c r="I26" s="9"/>
      <c r="J26" s="8"/>
      <c r="K26" s="6"/>
    </row>
    <row r="27" spans="1:11" ht="25.8" x14ac:dyDescent="0.5">
      <c r="A27" s="6"/>
      <c r="B27" s="10"/>
      <c r="C27" s="8"/>
      <c r="D27" s="8"/>
      <c r="E27" s="8"/>
      <c r="F27" s="8"/>
      <c r="G27" s="8"/>
      <c r="H27" s="8"/>
      <c r="I27" s="9"/>
      <c r="J27" s="8"/>
      <c r="K27" s="6"/>
    </row>
    <row r="28" spans="1:11" ht="25.8" x14ac:dyDescent="0.5">
      <c r="A28" s="6"/>
      <c r="B28" s="10"/>
      <c r="C28" s="8"/>
      <c r="D28" s="8"/>
      <c r="E28" s="8"/>
      <c r="F28" s="8"/>
      <c r="G28" s="8"/>
      <c r="H28" s="8"/>
      <c r="I28" s="8"/>
      <c r="J28" s="8"/>
      <c r="K28" s="6"/>
    </row>
    <row r="29" spans="1:11" ht="25.8" x14ac:dyDescent="0.5">
      <c r="B29" s="10"/>
      <c r="C29" s="8"/>
      <c r="D29" s="8"/>
      <c r="E29" s="8"/>
      <c r="F29" s="8"/>
      <c r="G29" s="8"/>
      <c r="H29" s="8"/>
      <c r="I29" s="8"/>
      <c r="J29" s="8"/>
    </row>
    <row r="30" spans="1:11" ht="25.8" x14ac:dyDescent="0.5">
      <c r="I30" s="9"/>
      <c r="J30" s="9"/>
    </row>
  </sheetData>
  <mergeCells count="4">
    <mergeCell ref="B1:I1"/>
    <mergeCell ref="B2:I2"/>
    <mergeCell ref="B3:I3"/>
    <mergeCell ref="B4:I4"/>
  </mergeCells>
  <hyperlinks>
    <hyperlink ref="L2" location="'Home Page'!A1" display="Back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"/>
  <sheetViews>
    <sheetView workbookViewId="0">
      <selection activeCell="L2" sqref="L2"/>
    </sheetView>
  </sheetViews>
  <sheetFormatPr defaultColWidth="9.109375" defaultRowHeight="14.4" x14ac:dyDescent="0.3"/>
  <cols>
    <col min="1" max="1" width="9.33203125" style="1" customWidth="1"/>
    <col min="2" max="2" width="20.6640625" style="1" bestFit="1" customWidth="1"/>
    <col min="3" max="3" width="12.44140625" style="1" customWidth="1"/>
    <col min="4" max="4" width="21.5546875" style="1" bestFit="1" customWidth="1"/>
    <col min="5" max="5" width="13.44140625" style="1" customWidth="1"/>
    <col min="6" max="7" width="14.6640625" style="1" customWidth="1"/>
    <col min="8" max="8" width="15" style="1" customWidth="1"/>
    <col min="9" max="9" width="18.88671875" style="1" customWidth="1"/>
    <col min="10" max="10" width="24.109375" style="1" bestFit="1" customWidth="1"/>
    <col min="11" max="16384" width="9.109375" style="1"/>
  </cols>
  <sheetData>
    <row r="1" spans="1:12" ht="15" thickBot="1" x14ac:dyDescent="0.35">
      <c r="A1" s="46"/>
      <c r="B1" s="163"/>
      <c r="C1" s="163"/>
      <c r="D1" s="163"/>
      <c r="E1" s="163"/>
      <c r="F1" s="163"/>
      <c r="G1" s="163"/>
      <c r="H1" s="163"/>
      <c r="I1" s="163"/>
      <c r="J1" s="46"/>
      <c r="K1" s="46"/>
    </row>
    <row r="2" spans="1:12" s="25" customFormat="1" ht="34.200000000000003" thickBot="1" x14ac:dyDescent="0.35">
      <c r="A2" s="46" t="s">
        <v>0</v>
      </c>
      <c r="B2" s="164" t="s">
        <v>51</v>
      </c>
      <c r="C2" s="164"/>
      <c r="D2" s="164"/>
      <c r="E2" s="164"/>
      <c r="F2" s="164"/>
      <c r="G2" s="164"/>
      <c r="H2" s="164"/>
      <c r="I2" s="164"/>
      <c r="J2" s="14"/>
      <c r="K2" s="46"/>
      <c r="L2" s="65" t="s">
        <v>115</v>
      </c>
    </row>
    <row r="3" spans="1:12" ht="16.2" thickBot="1" x14ac:dyDescent="0.35">
      <c r="A3" s="6"/>
      <c r="B3" s="165" t="s">
        <v>96</v>
      </c>
      <c r="C3" s="165"/>
      <c r="D3" s="165"/>
      <c r="E3" s="165"/>
      <c r="F3" s="165"/>
      <c r="G3" s="165"/>
      <c r="H3" s="165"/>
      <c r="I3" s="165"/>
      <c r="J3" s="18"/>
      <c r="K3" s="6"/>
    </row>
    <row r="4" spans="1:12" ht="16.2" thickBot="1" x14ac:dyDescent="0.35">
      <c r="A4" s="6"/>
      <c r="B4" s="165" t="s">
        <v>81</v>
      </c>
      <c r="C4" s="165"/>
      <c r="D4" s="165"/>
      <c r="E4" s="165"/>
      <c r="F4" s="165"/>
      <c r="G4" s="165"/>
      <c r="H4" s="165"/>
      <c r="I4" s="165"/>
      <c r="J4" s="19"/>
      <c r="K4" s="6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20</v>
      </c>
      <c r="H5" s="4" t="s">
        <v>6</v>
      </c>
      <c r="I5" s="4" t="s">
        <v>7</v>
      </c>
      <c r="J5" s="16" t="s">
        <v>8</v>
      </c>
      <c r="K5" s="6"/>
    </row>
    <row r="6" spans="1:12" ht="25.8" x14ac:dyDescent="0.5">
      <c r="A6" s="6"/>
      <c r="B6" s="37">
        <v>42470</v>
      </c>
      <c r="C6" s="38" t="s">
        <v>10</v>
      </c>
      <c r="D6" s="38" t="s">
        <v>19</v>
      </c>
      <c r="E6" s="38">
        <v>30900</v>
      </c>
      <c r="F6" s="38">
        <v>30200</v>
      </c>
      <c r="G6" s="38">
        <v>700</v>
      </c>
      <c r="H6" s="38">
        <v>200</v>
      </c>
      <c r="I6" s="38">
        <v>140000</v>
      </c>
      <c r="J6" s="38" t="s">
        <v>21</v>
      </c>
      <c r="K6" s="6"/>
    </row>
    <row r="7" spans="1:12" ht="25.8" x14ac:dyDescent="0.5">
      <c r="A7" s="6"/>
      <c r="B7" s="37">
        <v>42500</v>
      </c>
      <c r="C7" s="38" t="s">
        <v>10</v>
      </c>
      <c r="D7" s="38" t="s">
        <v>19</v>
      </c>
      <c r="E7" s="38">
        <v>30950</v>
      </c>
      <c r="F7" s="38">
        <v>29300</v>
      </c>
      <c r="G7" s="38">
        <v>650</v>
      </c>
      <c r="H7" s="38">
        <v>200</v>
      </c>
      <c r="I7" s="38">
        <v>130000</v>
      </c>
      <c r="J7" s="38" t="s">
        <v>30</v>
      </c>
      <c r="K7" s="6"/>
    </row>
    <row r="8" spans="1:12" s="25" customFormat="1" ht="25.8" x14ac:dyDescent="0.5">
      <c r="A8" s="46"/>
      <c r="B8" s="37">
        <v>42561</v>
      </c>
      <c r="C8" s="38" t="s">
        <v>10</v>
      </c>
      <c r="D8" s="38" t="s">
        <v>22</v>
      </c>
      <c r="E8" s="38">
        <v>3370</v>
      </c>
      <c r="F8" s="38">
        <v>3290</v>
      </c>
      <c r="G8" s="38">
        <v>80</v>
      </c>
      <c r="H8" s="38">
        <v>200</v>
      </c>
      <c r="I8" s="38">
        <v>16000</v>
      </c>
      <c r="J8" s="38" t="s">
        <v>86</v>
      </c>
      <c r="K8" s="46"/>
    </row>
    <row r="9" spans="1:12" s="25" customFormat="1" ht="25.8" x14ac:dyDescent="0.5">
      <c r="A9" s="46"/>
      <c r="B9" s="37" t="s">
        <v>97</v>
      </c>
      <c r="C9" s="38" t="s">
        <v>10</v>
      </c>
      <c r="D9" s="38" t="s">
        <v>19</v>
      </c>
      <c r="E9" s="38">
        <v>29850</v>
      </c>
      <c r="F9" s="38">
        <v>29750</v>
      </c>
      <c r="G9" s="38">
        <v>100</v>
      </c>
      <c r="H9" s="38">
        <v>200</v>
      </c>
      <c r="I9" s="38">
        <v>20000</v>
      </c>
      <c r="J9" s="38" t="s">
        <v>86</v>
      </c>
      <c r="K9" s="46"/>
    </row>
    <row r="10" spans="1:12" s="25" customFormat="1" ht="25.8" x14ac:dyDescent="0.5">
      <c r="A10" s="46"/>
      <c r="B10" s="37"/>
      <c r="C10" s="38"/>
      <c r="D10" s="38"/>
      <c r="E10" s="38"/>
      <c r="F10" s="38"/>
      <c r="G10" s="38"/>
      <c r="H10" s="38"/>
      <c r="I10" s="38"/>
      <c r="J10" s="38"/>
      <c r="K10" s="46"/>
    </row>
    <row r="11" spans="1:12" ht="25.8" x14ac:dyDescent="0.5">
      <c r="A11" s="6"/>
      <c r="B11" s="38"/>
      <c r="C11" s="38"/>
      <c r="D11" s="38"/>
      <c r="E11" s="38"/>
      <c r="F11" s="38"/>
      <c r="G11" s="38"/>
      <c r="H11" s="38"/>
      <c r="I11" s="38"/>
      <c r="J11" s="38"/>
      <c r="K11" s="6"/>
    </row>
    <row r="12" spans="1:12" ht="25.8" x14ac:dyDescent="0.5">
      <c r="A12" s="6"/>
      <c r="B12" s="38"/>
      <c r="C12" s="38"/>
      <c r="D12" s="38"/>
      <c r="E12" s="38"/>
      <c r="F12" s="38"/>
      <c r="G12" s="38"/>
      <c r="H12" s="38"/>
      <c r="I12" s="39">
        <v>306000</v>
      </c>
      <c r="J12" s="38"/>
      <c r="K12" s="6"/>
    </row>
    <row r="13" spans="1:12" ht="25.8" x14ac:dyDescent="0.5">
      <c r="A13" s="6"/>
      <c r="B13" s="38"/>
      <c r="C13" s="38"/>
      <c r="D13" s="38"/>
      <c r="E13" s="38"/>
      <c r="F13" s="38"/>
      <c r="G13" s="38"/>
      <c r="H13" s="38"/>
      <c r="I13" s="38"/>
      <c r="J13" s="38"/>
      <c r="K13" s="6"/>
    </row>
    <row r="14" spans="1:12" ht="25.8" x14ac:dyDescent="0.5">
      <c r="A14" s="6"/>
      <c r="B14" s="38"/>
      <c r="C14" s="38"/>
      <c r="D14" s="38"/>
      <c r="E14" s="38"/>
      <c r="F14" s="38"/>
      <c r="G14" s="38"/>
      <c r="H14" s="38"/>
      <c r="I14" s="38"/>
      <c r="J14" s="38"/>
      <c r="K14" s="6"/>
    </row>
    <row r="15" spans="1:12" ht="25.8" x14ac:dyDescent="0.5">
      <c r="A15" s="6"/>
      <c r="B15" s="38"/>
      <c r="C15" s="38"/>
      <c r="D15" s="38"/>
      <c r="E15" s="38"/>
      <c r="F15" s="38"/>
      <c r="G15" s="38"/>
      <c r="H15" s="38"/>
      <c r="I15" s="38"/>
      <c r="J15" s="38"/>
      <c r="K15" s="6"/>
    </row>
    <row r="16" spans="1:12" ht="25.8" x14ac:dyDescent="0.5">
      <c r="A16" s="6"/>
      <c r="B16" s="38"/>
      <c r="C16" s="38"/>
      <c r="D16" s="38"/>
      <c r="E16" s="38"/>
      <c r="F16" s="38"/>
      <c r="G16" s="38"/>
      <c r="H16" s="38"/>
      <c r="I16" s="39"/>
      <c r="J16" s="38"/>
      <c r="K16" s="6"/>
    </row>
    <row r="17" spans="1:11" ht="25.8" x14ac:dyDescent="0.5">
      <c r="A17" s="6"/>
      <c r="B17" s="7"/>
      <c r="C17" s="11"/>
      <c r="D17" s="11"/>
      <c r="E17" s="8"/>
      <c r="F17" s="8"/>
      <c r="G17" s="8"/>
      <c r="H17" s="8"/>
      <c r="I17" s="9"/>
      <c r="J17" s="8"/>
      <c r="K17" s="6"/>
    </row>
    <row r="18" spans="1:11" ht="25.8" x14ac:dyDescent="0.5">
      <c r="A18" s="6"/>
      <c r="B18" s="7"/>
      <c r="C18" s="8"/>
      <c r="D18" s="8"/>
      <c r="E18" s="8"/>
      <c r="F18" s="8"/>
      <c r="G18" s="8"/>
      <c r="H18" s="8"/>
      <c r="I18" s="9"/>
      <c r="J18" s="8"/>
      <c r="K18" s="6"/>
    </row>
    <row r="19" spans="1:11" ht="25.8" x14ac:dyDescent="0.5">
      <c r="A19" s="6"/>
      <c r="B19" s="8"/>
      <c r="C19" s="8"/>
      <c r="D19" s="8"/>
      <c r="E19" s="8"/>
      <c r="F19" s="8"/>
      <c r="G19" s="8"/>
      <c r="H19" s="8"/>
      <c r="I19" s="8"/>
      <c r="J19" s="8"/>
      <c r="K19" s="6"/>
    </row>
    <row r="20" spans="1:11" ht="25.8" x14ac:dyDescent="0.5">
      <c r="A20" s="6"/>
      <c r="B20" s="8"/>
      <c r="C20" s="8"/>
      <c r="D20" s="8"/>
      <c r="E20" s="8"/>
      <c r="F20" s="8"/>
      <c r="G20" s="8"/>
      <c r="H20" s="8"/>
      <c r="I20" s="8"/>
      <c r="J20" s="8"/>
      <c r="K20" s="6"/>
    </row>
    <row r="21" spans="1:11" ht="25.8" x14ac:dyDescent="0.5">
      <c r="A21" s="6"/>
      <c r="B21" s="7"/>
      <c r="C21" s="8"/>
      <c r="D21" s="8"/>
      <c r="E21" s="8"/>
      <c r="F21" s="8"/>
      <c r="G21" s="8"/>
      <c r="H21" s="8"/>
      <c r="I21" s="8"/>
      <c r="J21" s="8"/>
      <c r="K21" s="6"/>
    </row>
    <row r="22" spans="1:11" ht="25.8" x14ac:dyDescent="0.5">
      <c r="A22" s="6"/>
      <c r="B22" s="7"/>
      <c r="C22" s="8"/>
      <c r="D22" s="8"/>
      <c r="E22" s="8"/>
      <c r="F22" s="8"/>
      <c r="G22" s="8"/>
      <c r="H22" s="8"/>
      <c r="I22" s="8"/>
      <c r="J22" s="8"/>
      <c r="K22" s="6"/>
    </row>
    <row r="23" spans="1:11" ht="28.8" x14ac:dyDescent="0.55000000000000004">
      <c r="A23" s="6"/>
      <c r="B23" s="7"/>
      <c r="C23" s="8"/>
      <c r="D23" s="8"/>
      <c r="E23" s="8"/>
      <c r="F23" s="8"/>
      <c r="G23" s="8"/>
      <c r="H23" s="8"/>
      <c r="I23" s="17"/>
      <c r="J23" s="8"/>
      <c r="K23" s="6"/>
    </row>
    <row r="24" spans="1:11" ht="28.8" x14ac:dyDescent="0.55000000000000004">
      <c r="A24" s="6"/>
      <c r="B24" s="7"/>
      <c r="C24" s="8"/>
      <c r="D24" s="8"/>
      <c r="E24" s="8"/>
      <c r="F24" s="8"/>
      <c r="G24" s="8"/>
      <c r="H24" s="8"/>
      <c r="I24" s="17"/>
      <c r="J24" s="8"/>
      <c r="K24" s="6"/>
    </row>
    <row r="25" spans="1:11" ht="25.8" x14ac:dyDescent="0.5">
      <c r="A25" s="6"/>
      <c r="B25" s="7"/>
      <c r="C25" s="8"/>
      <c r="D25" s="8"/>
      <c r="E25" s="8"/>
      <c r="F25" s="8"/>
      <c r="G25" s="8"/>
      <c r="H25" s="8"/>
      <c r="I25" s="9"/>
      <c r="J25" s="12"/>
      <c r="K25" s="6"/>
    </row>
    <row r="26" spans="1:11" ht="25.8" x14ac:dyDescent="0.5">
      <c r="A26" s="6"/>
      <c r="B26" s="10"/>
      <c r="C26" s="8"/>
      <c r="D26" s="8"/>
      <c r="E26" s="8"/>
      <c r="F26" s="8"/>
      <c r="G26" s="8"/>
      <c r="H26" s="8"/>
      <c r="I26" s="9"/>
      <c r="J26" s="8"/>
      <c r="K26" s="6"/>
    </row>
    <row r="27" spans="1:11" ht="25.8" x14ac:dyDescent="0.5">
      <c r="A27" s="6"/>
      <c r="B27" s="10"/>
      <c r="C27" s="8"/>
      <c r="D27" s="8"/>
      <c r="E27" s="8"/>
      <c r="F27" s="8"/>
      <c r="G27" s="8"/>
      <c r="H27" s="8"/>
      <c r="I27" s="9"/>
      <c r="J27" s="8"/>
      <c r="K27" s="6"/>
    </row>
    <row r="28" spans="1:11" ht="25.8" x14ac:dyDescent="0.5">
      <c r="A28" s="6"/>
      <c r="B28" s="10"/>
      <c r="C28" s="8"/>
      <c r="D28" s="8"/>
      <c r="E28" s="8"/>
      <c r="F28" s="8"/>
      <c r="G28" s="8"/>
      <c r="H28" s="8"/>
      <c r="I28" s="8"/>
      <c r="J28" s="8"/>
      <c r="K28" s="6"/>
    </row>
    <row r="29" spans="1:11" ht="25.8" x14ac:dyDescent="0.5">
      <c r="B29" s="10"/>
      <c r="C29" s="8"/>
      <c r="D29" s="8"/>
      <c r="E29" s="8"/>
      <c r="F29" s="8"/>
      <c r="G29" s="8"/>
      <c r="H29" s="8"/>
      <c r="I29" s="8"/>
      <c r="J29" s="8"/>
    </row>
    <row r="30" spans="1:11" ht="25.8" x14ac:dyDescent="0.5">
      <c r="I30" s="9"/>
      <c r="J30" s="9"/>
    </row>
  </sheetData>
  <mergeCells count="4">
    <mergeCell ref="B1:I1"/>
    <mergeCell ref="B2:I2"/>
    <mergeCell ref="B3:I3"/>
    <mergeCell ref="B4:I4"/>
  </mergeCells>
  <hyperlinks>
    <hyperlink ref="L2" location="'Home Page'!A1" display="Back" xr:uid="{00000000-0004-0000-0D00-000000000000}"/>
  </hyperlink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0"/>
  <sheetViews>
    <sheetView workbookViewId="0">
      <selection activeCell="L2" sqref="L2"/>
    </sheetView>
  </sheetViews>
  <sheetFormatPr defaultColWidth="9.109375" defaultRowHeight="14.4" x14ac:dyDescent="0.3"/>
  <cols>
    <col min="1" max="1" width="9.33203125" style="1" customWidth="1"/>
    <col min="2" max="2" width="20.6640625" style="1" bestFit="1" customWidth="1"/>
    <col min="3" max="3" width="12.44140625" style="1" customWidth="1"/>
    <col min="4" max="4" width="21.5546875" style="1" bestFit="1" customWidth="1"/>
    <col min="5" max="5" width="13.44140625" style="1" customWidth="1"/>
    <col min="6" max="7" width="14.6640625" style="1" customWidth="1"/>
    <col min="8" max="8" width="15" style="1" customWidth="1"/>
    <col min="9" max="9" width="18.88671875" style="1" customWidth="1"/>
    <col min="10" max="10" width="24.109375" style="1" bestFit="1" customWidth="1"/>
    <col min="11" max="16384" width="9.109375" style="1"/>
  </cols>
  <sheetData>
    <row r="1" spans="1:12" ht="15" thickBot="1" x14ac:dyDescent="0.35">
      <c r="A1" s="47"/>
      <c r="B1" s="163"/>
      <c r="C1" s="163"/>
      <c r="D1" s="163"/>
      <c r="E1" s="163"/>
      <c r="F1" s="163"/>
      <c r="G1" s="163"/>
      <c r="H1" s="163"/>
      <c r="I1" s="163"/>
      <c r="J1" s="47"/>
      <c r="K1" s="47"/>
    </row>
    <row r="2" spans="1:12" s="25" customFormat="1" ht="34.200000000000003" thickBot="1" x14ac:dyDescent="0.35">
      <c r="A2" s="47" t="s">
        <v>0</v>
      </c>
      <c r="B2" s="164" t="s">
        <v>51</v>
      </c>
      <c r="C2" s="164"/>
      <c r="D2" s="164"/>
      <c r="E2" s="164"/>
      <c r="F2" s="164"/>
      <c r="G2" s="164"/>
      <c r="H2" s="164"/>
      <c r="I2" s="164"/>
      <c r="J2" s="14"/>
      <c r="K2" s="47"/>
      <c r="L2" s="65" t="s">
        <v>115</v>
      </c>
    </row>
    <row r="3" spans="1:12" ht="16.2" thickBot="1" x14ac:dyDescent="0.35">
      <c r="A3" s="6"/>
      <c r="B3" s="165" t="s">
        <v>98</v>
      </c>
      <c r="C3" s="165"/>
      <c r="D3" s="165"/>
      <c r="E3" s="165"/>
      <c r="F3" s="165"/>
      <c r="G3" s="165"/>
      <c r="H3" s="165"/>
      <c r="I3" s="165"/>
      <c r="J3" s="18"/>
      <c r="K3" s="6"/>
    </row>
    <row r="4" spans="1:12" ht="16.2" thickBot="1" x14ac:dyDescent="0.35">
      <c r="A4" s="6"/>
      <c r="B4" s="165" t="s">
        <v>81</v>
      </c>
      <c r="C4" s="165"/>
      <c r="D4" s="165"/>
      <c r="E4" s="165"/>
      <c r="F4" s="165"/>
      <c r="G4" s="165"/>
      <c r="H4" s="165"/>
      <c r="I4" s="165"/>
      <c r="J4" s="19"/>
      <c r="K4" s="6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20</v>
      </c>
      <c r="H5" s="4" t="s">
        <v>6</v>
      </c>
      <c r="I5" s="4" t="s">
        <v>7</v>
      </c>
      <c r="J5" s="16" t="s">
        <v>8</v>
      </c>
      <c r="K5" s="6"/>
    </row>
    <row r="6" spans="1:12" ht="25.8" x14ac:dyDescent="0.5">
      <c r="A6" s="6"/>
      <c r="B6" s="37">
        <v>42562</v>
      </c>
      <c r="C6" s="38" t="s">
        <v>10</v>
      </c>
      <c r="D6" s="38" t="s">
        <v>19</v>
      </c>
      <c r="E6" s="38">
        <v>30200</v>
      </c>
      <c r="F6" s="38">
        <v>29750</v>
      </c>
      <c r="G6" s="38">
        <v>550</v>
      </c>
      <c r="H6" s="38">
        <v>200</v>
      </c>
      <c r="I6" s="38">
        <v>110000</v>
      </c>
      <c r="J6" s="38" t="s">
        <v>21</v>
      </c>
      <c r="K6" s="6"/>
    </row>
    <row r="7" spans="1:12" ht="25.8" x14ac:dyDescent="0.5">
      <c r="A7" s="6"/>
      <c r="B7" s="37">
        <v>42624</v>
      </c>
      <c r="C7" s="38" t="s">
        <v>25</v>
      </c>
      <c r="D7" s="38" t="s">
        <v>19</v>
      </c>
      <c r="E7" s="38">
        <v>30900</v>
      </c>
      <c r="F7" s="38">
        <v>30400</v>
      </c>
      <c r="G7" s="38">
        <v>-400</v>
      </c>
      <c r="H7" s="38">
        <v>200</v>
      </c>
      <c r="I7" s="38">
        <v>-80000</v>
      </c>
      <c r="J7" s="38" t="s">
        <v>46</v>
      </c>
      <c r="K7" s="6"/>
    </row>
    <row r="8" spans="1:12" s="25" customFormat="1" ht="25.8" x14ac:dyDescent="0.5">
      <c r="A8" s="47"/>
      <c r="B8" s="37">
        <v>42654</v>
      </c>
      <c r="C8" s="38" t="s">
        <v>10</v>
      </c>
      <c r="D8" s="38" t="s">
        <v>19</v>
      </c>
      <c r="E8" s="38">
        <v>30000</v>
      </c>
      <c r="F8" s="38">
        <v>29200</v>
      </c>
      <c r="G8" s="38">
        <v>800</v>
      </c>
      <c r="H8" s="38">
        <v>200</v>
      </c>
      <c r="I8" s="38">
        <v>160000</v>
      </c>
      <c r="J8" s="38" t="s">
        <v>21</v>
      </c>
      <c r="K8" s="47"/>
    </row>
    <row r="9" spans="1:12" s="25" customFormat="1" ht="25.8" x14ac:dyDescent="0.5">
      <c r="A9" s="47"/>
      <c r="B9" s="37">
        <v>42689</v>
      </c>
      <c r="C9" s="38" t="s">
        <v>10</v>
      </c>
      <c r="D9" s="38" t="s">
        <v>22</v>
      </c>
      <c r="E9" s="38">
        <v>3070</v>
      </c>
      <c r="F9" s="38">
        <v>3050</v>
      </c>
      <c r="G9" s="38">
        <v>20</v>
      </c>
      <c r="H9" s="38">
        <v>200</v>
      </c>
      <c r="I9" s="38">
        <f>H9*G9</f>
        <v>4000</v>
      </c>
      <c r="J9" s="38" t="s">
        <v>99</v>
      </c>
      <c r="K9" s="47"/>
    </row>
    <row r="10" spans="1:12" s="25" customFormat="1" ht="25.8" x14ac:dyDescent="0.5">
      <c r="A10" s="47"/>
      <c r="B10" s="37">
        <v>42696</v>
      </c>
      <c r="C10" s="38" t="s">
        <v>10</v>
      </c>
      <c r="D10" s="38" t="s">
        <v>19</v>
      </c>
      <c r="E10" s="38">
        <v>29200</v>
      </c>
      <c r="F10" s="38">
        <v>28500</v>
      </c>
      <c r="G10" s="38">
        <v>700</v>
      </c>
      <c r="H10" s="38">
        <v>200</v>
      </c>
      <c r="I10" s="38">
        <f t="shared" ref="I10:I12" si="0">H10*G10</f>
        <v>140000</v>
      </c>
      <c r="J10" s="38" t="s">
        <v>21</v>
      </c>
      <c r="K10" s="47"/>
    </row>
    <row r="11" spans="1:12" ht="25.8" x14ac:dyDescent="0.5">
      <c r="A11" s="6"/>
      <c r="B11" s="37">
        <v>42696</v>
      </c>
      <c r="C11" s="38" t="s">
        <v>10</v>
      </c>
      <c r="D11" s="38" t="s">
        <v>22</v>
      </c>
      <c r="E11" s="38">
        <v>3300</v>
      </c>
      <c r="F11" s="38">
        <v>3120</v>
      </c>
      <c r="G11" s="38">
        <v>180</v>
      </c>
      <c r="H11" s="38">
        <v>200</v>
      </c>
      <c r="I11" s="38">
        <f t="shared" si="0"/>
        <v>36000</v>
      </c>
      <c r="J11" s="38" t="s">
        <v>21</v>
      </c>
      <c r="K11" s="6"/>
    </row>
    <row r="12" spans="1:12" ht="25.8" x14ac:dyDescent="0.5">
      <c r="A12" s="6"/>
      <c r="B12" s="38"/>
      <c r="C12" s="38"/>
      <c r="D12" s="38"/>
      <c r="E12" s="38"/>
      <c r="F12" s="38"/>
      <c r="G12" s="38"/>
      <c r="H12" s="38"/>
      <c r="I12" s="38">
        <f t="shared" si="0"/>
        <v>0</v>
      </c>
      <c r="J12" s="38"/>
      <c r="K12" s="6"/>
    </row>
    <row r="13" spans="1:12" ht="25.8" x14ac:dyDescent="0.5">
      <c r="A13" s="6"/>
      <c r="B13" s="38"/>
      <c r="C13" s="38"/>
      <c r="D13" s="38"/>
      <c r="E13" s="38"/>
      <c r="F13" s="38"/>
      <c r="G13" s="38"/>
      <c r="H13" s="38"/>
      <c r="I13" s="39">
        <f>SUM(I6:I12)</f>
        <v>370000</v>
      </c>
      <c r="J13" s="38"/>
      <c r="K13" s="6"/>
    </row>
    <row r="14" spans="1:12" ht="25.8" x14ac:dyDescent="0.5">
      <c r="A14" s="6"/>
      <c r="B14" s="38"/>
      <c r="C14" s="38"/>
      <c r="D14" s="38"/>
      <c r="E14" s="38"/>
      <c r="F14" s="38"/>
      <c r="G14" s="38"/>
      <c r="H14" s="38"/>
      <c r="I14" s="38"/>
      <c r="J14" s="38"/>
      <c r="K14" s="6"/>
    </row>
    <row r="15" spans="1:12" ht="25.8" x14ac:dyDescent="0.5">
      <c r="A15" s="6"/>
      <c r="B15" s="38"/>
      <c r="C15" s="38"/>
      <c r="D15" s="38"/>
      <c r="E15" s="38"/>
      <c r="F15" s="38"/>
      <c r="G15" s="38"/>
      <c r="H15" s="38"/>
      <c r="I15" s="38"/>
      <c r="J15" s="38"/>
      <c r="K15" s="6"/>
    </row>
    <row r="16" spans="1:12" ht="25.8" x14ac:dyDescent="0.5">
      <c r="A16" s="6"/>
      <c r="B16" s="38"/>
      <c r="C16" s="38"/>
      <c r="D16" s="38"/>
      <c r="E16" s="38"/>
      <c r="F16" s="38"/>
      <c r="G16" s="38"/>
      <c r="H16" s="38"/>
      <c r="I16" s="39"/>
      <c r="J16" s="38"/>
      <c r="K16" s="6"/>
    </row>
    <row r="17" spans="1:11" ht="25.8" x14ac:dyDescent="0.5">
      <c r="A17" s="6"/>
      <c r="B17" s="7"/>
      <c r="C17" s="11"/>
      <c r="D17" s="11"/>
      <c r="E17" s="8"/>
      <c r="F17" s="8"/>
      <c r="G17" s="8"/>
      <c r="H17" s="8"/>
      <c r="I17" s="9"/>
      <c r="J17" s="8"/>
      <c r="K17" s="6"/>
    </row>
    <row r="18" spans="1:11" ht="25.8" x14ac:dyDescent="0.5">
      <c r="A18" s="6"/>
      <c r="B18" s="7"/>
      <c r="C18" s="8"/>
      <c r="D18" s="8"/>
      <c r="E18" s="8"/>
      <c r="F18" s="8"/>
      <c r="G18" s="8"/>
      <c r="H18" s="8"/>
      <c r="I18" s="9"/>
      <c r="J18" s="8"/>
      <c r="K18" s="6"/>
    </row>
    <row r="19" spans="1:11" ht="25.8" x14ac:dyDescent="0.5">
      <c r="A19" s="6"/>
      <c r="B19" s="8"/>
      <c r="C19" s="8"/>
      <c r="D19" s="8"/>
      <c r="E19" s="8"/>
      <c r="F19" s="8"/>
      <c r="G19" s="8"/>
      <c r="H19" s="8"/>
      <c r="I19" s="8"/>
      <c r="J19" s="8"/>
      <c r="K19" s="6"/>
    </row>
    <row r="20" spans="1:11" ht="25.8" x14ac:dyDescent="0.5">
      <c r="A20" s="6"/>
      <c r="B20" s="8"/>
      <c r="C20" s="8"/>
      <c r="D20" s="8"/>
      <c r="E20" s="8"/>
      <c r="F20" s="8"/>
      <c r="G20" s="8"/>
      <c r="H20" s="8"/>
      <c r="I20" s="8"/>
      <c r="J20" s="8"/>
      <c r="K20" s="6"/>
    </row>
    <row r="21" spans="1:11" ht="25.8" x14ac:dyDescent="0.5">
      <c r="A21" s="6"/>
      <c r="B21" s="7"/>
      <c r="C21" s="8"/>
      <c r="D21" s="8"/>
      <c r="E21" s="8"/>
      <c r="F21" s="8"/>
      <c r="G21" s="8"/>
      <c r="H21" s="8"/>
      <c r="I21" s="8"/>
      <c r="J21" s="8"/>
      <c r="K21" s="6"/>
    </row>
    <row r="22" spans="1:11" ht="25.8" x14ac:dyDescent="0.5">
      <c r="A22" s="6"/>
      <c r="B22" s="7"/>
      <c r="C22" s="8"/>
      <c r="D22" s="8"/>
      <c r="E22" s="8"/>
      <c r="F22" s="8"/>
      <c r="G22" s="8"/>
      <c r="H22" s="8"/>
      <c r="I22" s="8"/>
      <c r="J22" s="8"/>
      <c r="K22" s="6"/>
    </row>
    <row r="23" spans="1:11" ht="28.8" x14ac:dyDescent="0.55000000000000004">
      <c r="A23" s="6"/>
      <c r="B23" s="7"/>
      <c r="C23" s="8"/>
      <c r="D23" s="8"/>
      <c r="E23" s="8"/>
      <c r="F23" s="8"/>
      <c r="G23" s="8"/>
      <c r="H23" s="8"/>
      <c r="I23" s="17"/>
      <c r="J23" s="8"/>
      <c r="K23" s="6"/>
    </row>
    <row r="24" spans="1:11" ht="28.8" x14ac:dyDescent="0.55000000000000004">
      <c r="A24" s="6"/>
      <c r="B24" s="7"/>
      <c r="C24" s="8"/>
      <c r="D24" s="8"/>
      <c r="E24" s="8"/>
      <c r="F24" s="8"/>
      <c r="G24" s="8"/>
      <c r="H24" s="8"/>
      <c r="I24" s="17"/>
      <c r="J24" s="8"/>
      <c r="K24" s="6"/>
    </row>
    <row r="25" spans="1:11" ht="25.8" x14ac:dyDescent="0.5">
      <c r="A25" s="6"/>
      <c r="B25" s="7"/>
      <c r="C25" s="8"/>
      <c r="D25" s="8"/>
      <c r="E25" s="8"/>
      <c r="F25" s="8"/>
      <c r="G25" s="8"/>
      <c r="H25" s="8"/>
      <c r="I25" s="9"/>
      <c r="J25" s="12"/>
      <c r="K25" s="6"/>
    </row>
    <row r="26" spans="1:11" ht="25.8" x14ac:dyDescent="0.5">
      <c r="A26" s="6"/>
      <c r="B26" s="10"/>
      <c r="C26" s="8"/>
      <c r="D26" s="8"/>
      <c r="E26" s="8"/>
      <c r="F26" s="8"/>
      <c r="G26" s="8"/>
      <c r="H26" s="8"/>
      <c r="I26" s="9"/>
      <c r="J26" s="8"/>
      <c r="K26" s="6"/>
    </row>
    <row r="27" spans="1:11" ht="25.8" x14ac:dyDescent="0.5">
      <c r="A27" s="6"/>
      <c r="B27" s="10"/>
      <c r="C27" s="8"/>
      <c r="D27" s="8"/>
      <c r="E27" s="8"/>
      <c r="F27" s="8"/>
      <c r="G27" s="8"/>
      <c r="H27" s="8"/>
      <c r="I27" s="9"/>
      <c r="J27" s="8"/>
      <c r="K27" s="6"/>
    </row>
    <row r="28" spans="1:11" ht="25.8" x14ac:dyDescent="0.5">
      <c r="A28" s="6"/>
      <c r="B28" s="10"/>
      <c r="C28" s="8"/>
      <c r="D28" s="8"/>
      <c r="E28" s="8"/>
      <c r="F28" s="8"/>
      <c r="G28" s="8"/>
      <c r="H28" s="8"/>
      <c r="I28" s="8"/>
      <c r="J28" s="8"/>
      <c r="K28" s="6"/>
    </row>
    <row r="29" spans="1:11" ht="25.8" x14ac:dyDescent="0.5">
      <c r="B29" s="10"/>
      <c r="C29" s="8"/>
      <c r="D29" s="8"/>
      <c r="E29" s="8"/>
      <c r="F29" s="8"/>
      <c r="G29" s="8"/>
      <c r="H29" s="8"/>
      <c r="I29" s="8"/>
      <c r="J29" s="8"/>
    </row>
    <row r="30" spans="1:11" ht="25.8" x14ac:dyDescent="0.5">
      <c r="I30" s="9"/>
      <c r="J30" s="9"/>
    </row>
  </sheetData>
  <mergeCells count="4">
    <mergeCell ref="B1:I1"/>
    <mergeCell ref="B2:I2"/>
    <mergeCell ref="B3:I3"/>
    <mergeCell ref="B4:I4"/>
  </mergeCells>
  <hyperlinks>
    <hyperlink ref="L2" location="'Home Page'!A1" display="Back" xr:uid="{00000000-0004-0000-0E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26"/>
  <sheetViews>
    <sheetView workbookViewId="0">
      <selection activeCell="L2" sqref="L2"/>
    </sheetView>
  </sheetViews>
  <sheetFormatPr defaultColWidth="9.109375" defaultRowHeight="14.4" x14ac:dyDescent="0.3"/>
  <cols>
    <col min="1" max="1" width="9.33203125" style="1" customWidth="1"/>
    <col min="2" max="2" width="20.6640625" style="1" bestFit="1" customWidth="1"/>
    <col min="3" max="3" width="12.44140625" style="1" customWidth="1"/>
    <col min="4" max="4" width="21.5546875" style="1" bestFit="1" customWidth="1"/>
    <col min="5" max="5" width="13.44140625" style="1" customWidth="1"/>
    <col min="6" max="7" width="14.6640625" style="1" customWidth="1"/>
    <col min="8" max="8" width="15" style="1" customWidth="1"/>
    <col min="9" max="9" width="18.88671875" style="1" customWidth="1"/>
    <col min="10" max="10" width="24.109375" style="1" bestFit="1" customWidth="1"/>
    <col min="11" max="16384" width="9.109375" style="1"/>
  </cols>
  <sheetData>
    <row r="1" spans="1:12" ht="15" thickBot="1" x14ac:dyDescent="0.35">
      <c r="A1" s="48"/>
      <c r="B1" s="163"/>
      <c r="C1" s="163"/>
      <c r="D1" s="163"/>
      <c r="E1" s="163"/>
      <c r="F1" s="163"/>
      <c r="G1" s="163"/>
      <c r="H1" s="163"/>
      <c r="I1" s="163"/>
      <c r="J1" s="48"/>
      <c r="K1" s="48"/>
    </row>
    <row r="2" spans="1:12" s="25" customFormat="1" ht="34.200000000000003" thickBot="1" x14ac:dyDescent="0.35">
      <c r="A2" s="48" t="s">
        <v>0</v>
      </c>
      <c r="B2" s="164" t="s">
        <v>51</v>
      </c>
      <c r="C2" s="164"/>
      <c r="D2" s="164"/>
      <c r="E2" s="164"/>
      <c r="F2" s="164"/>
      <c r="G2" s="164"/>
      <c r="H2" s="164"/>
      <c r="I2" s="164"/>
      <c r="J2" s="14"/>
      <c r="K2" s="48"/>
      <c r="L2" s="65" t="s">
        <v>115</v>
      </c>
    </row>
    <row r="3" spans="1:12" ht="16.2" thickBot="1" x14ac:dyDescent="0.35">
      <c r="A3" s="6"/>
      <c r="B3" s="165" t="s">
        <v>100</v>
      </c>
      <c r="C3" s="165"/>
      <c r="D3" s="165"/>
      <c r="E3" s="165"/>
      <c r="F3" s="165"/>
      <c r="G3" s="165"/>
      <c r="H3" s="165"/>
      <c r="I3" s="165"/>
      <c r="J3" s="18"/>
      <c r="K3" s="6"/>
    </row>
    <row r="4" spans="1:12" ht="16.2" thickBot="1" x14ac:dyDescent="0.35">
      <c r="A4" s="6"/>
      <c r="B4" s="165" t="s">
        <v>81</v>
      </c>
      <c r="C4" s="165"/>
      <c r="D4" s="165"/>
      <c r="E4" s="165"/>
      <c r="F4" s="165"/>
      <c r="G4" s="165"/>
      <c r="H4" s="165"/>
      <c r="I4" s="165"/>
      <c r="J4" s="19"/>
      <c r="K4" s="6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20</v>
      </c>
      <c r="H5" s="4" t="s">
        <v>6</v>
      </c>
      <c r="I5" s="4" t="s">
        <v>7</v>
      </c>
      <c r="J5" s="16" t="s">
        <v>8</v>
      </c>
      <c r="K5" s="6"/>
    </row>
    <row r="6" spans="1:12" ht="25.8" x14ac:dyDescent="0.5">
      <c r="A6" s="6"/>
      <c r="B6" s="37">
        <v>42502</v>
      </c>
      <c r="C6" s="38" t="s">
        <v>10</v>
      </c>
      <c r="D6" s="38" t="s">
        <v>19</v>
      </c>
      <c r="E6" s="38">
        <v>28050</v>
      </c>
      <c r="F6" s="38">
        <v>27300</v>
      </c>
      <c r="G6" s="38">
        <v>750</v>
      </c>
      <c r="H6" s="38">
        <v>200</v>
      </c>
      <c r="I6" s="38">
        <v>150000</v>
      </c>
      <c r="J6" s="38" t="s">
        <v>42</v>
      </c>
      <c r="K6" s="6"/>
    </row>
    <row r="7" spans="1:12" ht="25.8" x14ac:dyDescent="0.5">
      <c r="A7" s="6"/>
      <c r="B7" s="37">
        <v>42563</v>
      </c>
      <c r="C7" s="38" t="s">
        <v>10</v>
      </c>
      <c r="D7" s="38" t="s">
        <v>22</v>
      </c>
      <c r="E7" s="38">
        <v>3470</v>
      </c>
      <c r="F7" s="38">
        <v>3370</v>
      </c>
      <c r="G7" s="38">
        <v>100</v>
      </c>
      <c r="H7" s="38">
        <v>200</v>
      </c>
      <c r="I7" s="38">
        <v>20000</v>
      </c>
      <c r="J7" s="38" t="s">
        <v>30</v>
      </c>
      <c r="K7" s="6"/>
    </row>
    <row r="8" spans="1:12" s="25" customFormat="1" ht="25.8" x14ac:dyDescent="0.5">
      <c r="A8" s="48"/>
      <c r="B8" s="37" t="s">
        <v>101</v>
      </c>
      <c r="C8" s="38" t="s">
        <v>10</v>
      </c>
      <c r="D8" s="38" t="s">
        <v>19</v>
      </c>
      <c r="E8" s="38">
        <v>27000</v>
      </c>
      <c r="F8" s="38">
        <v>27400</v>
      </c>
      <c r="G8" s="38">
        <v>-400</v>
      </c>
      <c r="H8" s="38">
        <v>200</v>
      </c>
      <c r="I8" s="38">
        <v>-80000</v>
      </c>
      <c r="J8" s="38" t="s">
        <v>46</v>
      </c>
      <c r="K8" s="48"/>
    </row>
    <row r="9" spans="1:12" s="25" customFormat="1" ht="25.8" x14ac:dyDescent="0.5">
      <c r="A9" s="48"/>
      <c r="B9" s="37" t="s">
        <v>102</v>
      </c>
      <c r="C9" s="38" t="s">
        <v>10</v>
      </c>
      <c r="D9" s="38" t="s">
        <v>19</v>
      </c>
      <c r="E9" s="38">
        <v>27580</v>
      </c>
      <c r="F9" s="38">
        <v>27460</v>
      </c>
      <c r="G9" s="38">
        <v>120</v>
      </c>
      <c r="H9" s="38">
        <v>200</v>
      </c>
      <c r="I9" s="38">
        <v>24000</v>
      </c>
      <c r="J9" s="38" t="s">
        <v>103</v>
      </c>
      <c r="K9" s="48"/>
    </row>
    <row r="10" spans="1:12" ht="25.8" x14ac:dyDescent="0.5">
      <c r="A10" s="6"/>
      <c r="B10" s="38"/>
      <c r="C10" s="38"/>
      <c r="D10" s="38"/>
      <c r="E10" s="38"/>
      <c r="F10" s="38"/>
      <c r="G10" s="38"/>
      <c r="H10" s="38"/>
      <c r="I10" s="38"/>
      <c r="J10" s="38"/>
      <c r="K10" s="6"/>
    </row>
    <row r="11" spans="1:12" ht="25.8" x14ac:dyDescent="0.5">
      <c r="A11" s="6"/>
      <c r="B11" s="38"/>
      <c r="C11" s="38"/>
      <c r="D11" s="38"/>
      <c r="E11" s="38"/>
      <c r="F11" s="38"/>
      <c r="G11" s="38"/>
      <c r="H11" s="38"/>
      <c r="I11" s="39">
        <v>114000</v>
      </c>
      <c r="J11" s="38"/>
      <c r="K11" s="6"/>
    </row>
    <row r="12" spans="1:12" ht="25.8" x14ac:dyDescent="0.5">
      <c r="A12" s="6"/>
      <c r="B12" s="38"/>
      <c r="C12" s="38"/>
      <c r="D12" s="38"/>
      <c r="E12" s="38"/>
      <c r="F12" s="38"/>
      <c r="G12" s="38"/>
      <c r="H12" s="38"/>
      <c r="I12" s="39"/>
      <c r="J12" s="38"/>
      <c r="K12" s="6"/>
    </row>
    <row r="13" spans="1:12" ht="25.8" x14ac:dyDescent="0.5">
      <c r="A13" s="6"/>
      <c r="B13" s="7"/>
      <c r="C13" s="11"/>
      <c r="D13" s="11"/>
      <c r="E13" s="8"/>
      <c r="F13" s="8"/>
      <c r="G13" s="8"/>
      <c r="H13" s="8"/>
      <c r="I13" s="9"/>
      <c r="J13" s="8"/>
      <c r="K13" s="6"/>
    </row>
    <row r="14" spans="1:12" ht="25.8" x14ac:dyDescent="0.5">
      <c r="A14" s="6"/>
      <c r="B14" s="7"/>
      <c r="C14" s="8"/>
      <c r="D14" s="8"/>
      <c r="E14" s="8"/>
      <c r="F14" s="8"/>
      <c r="G14" s="8"/>
      <c r="H14" s="8"/>
      <c r="I14" s="9"/>
      <c r="J14" s="8"/>
      <c r="K14" s="6"/>
    </row>
    <row r="15" spans="1:12" ht="25.8" x14ac:dyDescent="0.5">
      <c r="A15" s="6"/>
      <c r="B15" s="8"/>
      <c r="C15" s="8"/>
      <c r="D15" s="8"/>
      <c r="E15" s="8"/>
      <c r="F15" s="8"/>
      <c r="G15" s="8"/>
      <c r="H15" s="8"/>
      <c r="I15" s="8"/>
      <c r="J15" s="8"/>
      <c r="K15" s="6"/>
    </row>
    <row r="16" spans="1:12" ht="25.8" x14ac:dyDescent="0.5">
      <c r="A16" s="6"/>
      <c r="B16" s="8"/>
      <c r="C16" s="8"/>
      <c r="D16" s="8"/>
      <c r="E16" s="8"/>
      <c r="F16" s="8"/>
      <c r="G16" s="8"/>
      <c r="H16" s="8"/>
      <c r="I16" s="8"/>
      <c r="J16" s="8"/>
      <c r="K16" s="6"/>
    </row>
    <row r="17" spans="1:11" ht="25.8" x14ac:dyDescent="0.5">
      <c r="A17" s="6"/>
      <c r="B17" s="7"/>
      <c r="C17" s="8"/>
      <c r="D17" s="8"/>
      <c r="E17" s="8"/>
      <c r="F17" s="8"/>
      <c r="G17" s="8"/>
      <c r="H17" s="8"/>
      <c r="I17" s="8"/>
      <c r="J17" s="8"/>
      <c r="K17" s="6"/>
    </row>
    <row r="18" spans="1:11" ht="25.8" x14ac:dyDescent="0.5">
      <c r="A18" s="6"/>
      <c r="B18" s="7"/>
      <c r="C18" s="8"/>
      <c r="D18" s="8"/>
      <c r="E18" s="8"/>
      <c r="F18" s="8"/>
      <c r="G18" s="8"/>
      <c r="H18" s="8"/>
      <c r="I18" s="8"/>
      <c r="J18" s="8"/>
      <c r="K18" s="6"/>
    </row>
    <row r="19" spans="1:11" ht="28.8" x14ac:dyDescent="0.55000000000000004">
      <c r="A19" s="6"/>
      <c r="B19" s="7"/>
      <c r="C19" s="8"/>
      <c r="D19" s="8"/>
      <c r="E19" s="8"/>
      <c r="F19" s="8"/>
      <c r="G19" s="8"/>
      <c r="H19" s="8"/>
      <c r="I19" s="17"/>
      <c r="J19" s="8"/>
      <c r="K19" s="6"/>
    </row>
    <row r="20" spans="1:11" ht="28.8" x14ac:dyDescent="0.55000000000000004">
      <c r="A20" s="6"/>
      <c r="B20" s="7"/>
      <c r="C20" s="8"/>
      <c r="D20" s="8"/>
      <c r="E20" s="8"/>
      <c r="F20" s="8"/>
      <c r="G20" s="8"/>
      <c r="H20" s="8"/>
      <c r="I20" s="17"/>
      <c r="J20" s="8"/>
      <c r="K20" s="6"/>
    </row>
    <row r="21" spans="1:11" ht="25.8" x14ac:dyDescent="0.5">
      <c r="A21" s="6"/>
      <c r="B21" s="7"/>
      <c r="C21" s="8"/>
      <c r="D21" s="8"/>
      <c r="E21" s="8"/>
      <c r="F21" s="8"/>
      <c r="G21" s="8"/>
      <c r="H21" s="8"/>
      <c r="I21" s="9"/>
      <c r="J21" s="12"/>
      <c r="K21" s="6"/>
    </row>
    <row r="22" spans="1:11" ht="25.8" x14ac:dyDescent="0.5">
      <c r="A22" s="6"/>
      <c r="B22" s="10"/>
      <c r="C22" s="8"/>
      <c r="D22" s="8"/>
      <c r="E22" s="8"/>
      <c r="F22" s="8"/>
      <c r="G22" s="8"/>
      <c r="H22" s="8"/>
      <c r="I22" s="9"/>
      <c r="J22" s="8"/>
      <c r="K22" s="6"/>
    </row>
    <row r="23" spans="1:11" ht="25.8" x14ac:dyDescent="0.5">
      <c r="A23" s="6"/>
      <c r="B23" s="10"/>
      <c r="C23" s="8"/>
      <c r="D23" s="8"/>
      <c r="E23" s="8"/>
      <c r="F23" s="8"/>
      <c r="G23" s="8"/>
      <c r="H23" s="8"/>
      <c r="I23" s="9"/>
      <c r="J23" s="8"/>
      <c r="K23" s="6"/>
    </row>
    <row r="24" spans="1:11" ht="25.8" x14ac:dyDescent="0.5">
      <c r="A24" s="6"/>
      <c r="B24" s="10"/>
      <c r="C24" s="8"/>
      <c r="D24" s="8"/>
      <c r="E24" s="8"/>
      <c r="F24" s="8"/>
      <c r="G24" s="8"/>
      <c r="H24" s="8"/>
      <c r="I24" s="8"/>
      <c r="J24" s="8"/>
      <c r="K24" s="6"/>
    </row>
    <row r="25" spans="1:11" ht="25.8" x14ac:dyDescent="0.5">
      <c r="B25" s="10"/>
      <c r="C25" s="8"/>
      <c r="D25" s="8"/>
      <c r="E25" s="8"/>
      <c r="F25" s="8"/>
      <c r="G25" s="8"/>
      <c r="H25" s="8"/>
      <c r="I25" s="8"/>
      <c r="J25" s="8"/>
    </row>
    <row r="26" spans="1:11" ht="25.8" x14ac:dyDescent="0.5">
      <c r="I26" s="9"/>
      <c r="J26" s="9"/>
    </row>
  </sheetData>
  <mergeCells count="4">
    <mergeCell ref="B1:I1"/>
    <mergeCell ref="B2:I2"/>
    <mergeCell ref="B3:I3"/>
    <mergeCell ref="B4:I4"/>
  </mergeCells>
  <hyperlinks>
    <hyperlink ref="L2" location="'Home Page'!A1" display="Back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26"/>
  <sheetViews>
    <sheetView workbookViewId="0">
      <selection activeCell="L2" sqref="L2"/>
    </sheetView>
  </sheetViews>
  <sheetFormatPr defaultColWidth="9.109375" defaultRowHeight="14.4" x14ac:dyDescent="0.3"/>
  <cols>
    <col min="1" max="1" width="9.33203125" style="1" customWidth="1"/>
    <col min="2" max="2" width="20.6640625" style="1" bestFit="1" customWidth="1"/>
    <col min="3" max="3" width="12.44140625" style="1" customWidth="1"/>
    <col min="4" max="4" width="21.5546875" style="1" bestFit="1" customWidth="1"/>
    <col min="5" max="5" width="13.44140625" style="1" customWidth="1"/>
    <col min="6" max="7" width="14.6640625" style="1" customWidth="1"/>
    <col min="8" max="8" width="15" style="1" customWidth="1"/>
    <col min="9" max="9" width="18.88671875" style="1" customWidth="1"/>
    <col min="10" max="10" width="24.109375" style="1" bestFit="1" customWidth="1"/>
    <col min="11" max="16384" width="9.109375" style="1"/>
  </cols>
  <sheetData>
    <row r="1" spans="1:12" ht="15" thickBot="1" x14ac:dyDescent="0.35">
      <c r="A1" s="49"/>
      <c r="B1" s="163"/>
      <c r="C1" s="163"/>
      <c r="D1" s="163"/>
      <c r="E1" s="163"/>
      <c r="F1" s="163"/>
      <c r="G1" s="163"/>
      <c r="H1" s="163"/>
      <c r="I1" s="163"/>
      <c r="J1" s="49"/>
      <c r="K1" s="49"/>
    </row>
    <row r="2" spans="1:12" s="25" customFormat="1" ht="34.200000000000003" thickBot="1" x14ac:dyDescent="0.35">
      <c r="A2" s="49" t="s">
        <v>0</v>
      </c>
      <c r="B2" s="164" t="s">
        <v>51</v>
      </c>
      <c r="C2" s="164"/>
      <c r="D2" s="164"/>
      <c r="E2" s="164"/>
      <c r="F2" s="164"/>
      <c r="G2" s="164"/>
      <c r="H2" s="164"/>
      <c r="I2" s="164"/>
      <c r="J2" s="14"/>
      <c r="K2" s="49"/>
      <c r="L2" s="65" t="s">
        <v>115</v>
      </c>
    </row>
    <row r="3" spans="1:12" ht="16.2" thickBot="1" x14ac:dyDescent="0.35">
      <c r="A3" s="6"/>
      <c r="B3" s="165" t="s">
        <v>106</v>
      </c>
      <c r="C3" s="165"/>
      <c r="D3" s="165"/>
      <c r="E3" s="165"/>
      <c r="F3" s="165"/>
      <c r="G3" s="165"/>
      <c r="H3" s="165"/>
      <c r="I3" s="165"/>
      <c r="J3" s="18"/>
      <c r="K3" s="6"/>
    </row>
    <row r="4" spans="1:12" ht="16.2" thickBot="1" x14ac:dyDescent="0.35">
      <c r="A4" s="6"/>
      <c r="B4" s="165" t="s">
        <v>81</v>
      </c>
      <c r="C4" s="165"/>
      <c r="D4" s="165"/>
      <c r="E4" s="165"/>
      <c r="F4" s="165"/>
      <c r="G4" s="165"/>
      <c r="H4" s="165"/>
      <c r="I4" s="165"/>
      <c r="J4" s="19"/>
      <c r="K4" s="6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20</v>
      </c>
      <c r="H5" s="4" t="s">
        <v>6</v>
      </c>
      <c r="I5" s="4" t="s">
        <v>7</v>
      </c>
      <c r="J5" s="16" t="s">
        <v>8</v>
      </c>
      <c r="K5" s="6"/>
    </row>
    <row r="6" spans="1:12" ht="25.8" x14ac:dyDescent="0.5">
      <c r="A6" s="6"/>
      <c r="B6" s="37" t="s">
        <v>102</v>
      </c>
      <c r="C6" s="38" t="s">
        <v>10</v>
      </c>
      <c r="D6" s="38" t="s">
        <v>19</v>
      </c>
      <c r="E6" s="38">
        <v>27580</v>
      </c>
      <c r="F6" s="38">
        <v>27460</v>
      </c>
      <c r="G6" s="38">
        <v>120</v>
      </c>
      <c r="H6" s="38">
        <v>200</v>
      </c>
      <c r="I6" s="38">
        <v>24000</v>
      </c>
      <c r="J6" s="38" t="s">
        <v>50</v>
      </c>
      <c r="K6" s="6"/>
    </row>
    <row r="7" spans="1:12" ht="25.8" x14ac:dyDescent="0.5">
      <c r="A7" s="6"/>
      <c r="B7" s="37">
        <v>42795</v>
      </c>
      <c r="C7" s="38" t="s">
        <v>10</v>
      </c>
      <c r="D7" s="38" t="s">
        <v>60</v>
      </c>
      <c r="E7" s="38">
        <v>136.5</v>
      </c>
      <c r="F7" s="38">
        <v>139</v>
      </c>
      <c r="G7" s="38">
        <v>-2.5</v>
      </c>
      <c r="H7" s="38">
        <v>5000</v>
      </c>
      <c r="I7" s="38">
        <v>-12500</v>
      </c>
      <c r="J7" s="38" t="s">
        <v>46</v>
      </c>
      <c r="K7" s="6"/>
    </row>
    <row r="8" spans="1:12" s="25" customFormat="1" ht="25.8" x14ac:dyDescent="0.5">
      <c r="A8" s="49"/>
      <c r="B8" s="37">
        <v>43009</v>
      </c>
      <c r="C8" s="38" t="s">
        <v>25</v>
      </c>
      <c r="D8" s="38" t="s">
        <v>19</v>
      </c>
      <c r="E8" s="38">
        <v>28030</v>
      </c>
      <c r="F8" s="38">
        <v>28600</v>
      </c>
      <c r="G8" s="38">
        <v>570</v>
      </c>
      <c r="H8" s="38">
        <v>200</v>
      </c>
      <c r="I8" s="38">
        <v>114000</v>
      </c>
      <c r="J8" s="38" t="s">
        <v>21</v>
      </c>
      <c r="K8" s="49"/>
    </row>
    <row r="9" spans="1:12" s="25" customFormat="1" ht="25.8" x14ac:dyDescent="0.5">
      <c r="A9" s="49"/>
      <c r="B9" s="37" t="s">
        <v>104</v>
      </c>
      <c r="C9" s="38" t="s">
        <v>10</v>
      </c>
      <c r="D9" s="38" t="s">
        <v>22</v>
      </c>
      <c r="E9" s="38">
        <v>3620</v>
      </c>
      <c r="F9" s="38">
        <v>3490</v>
      </c>
      <c r="G9" s="38">
        <v>130</v>
      </c>
      <c r="H9" s="38">
        <v>200</v>
      </c>
      <c r="I9" s="38">
        <v>26000</v>
      </c>
      <c r="J9" s="38" t="s">
        <v>42</v>
      </c>
      <c r="K9" s="49"/>
    </row>
    <row r="10" spans="1:12" s="25" customFormat="1" ht="25.8" x14ac:dyDescent="0.5">
      <c r="A10" s="49"/>
      <c r="B10" s="37" t="s">
        <v>105</v>
      </c>
      <c r="C10" s="38" t="s">
        <v>25</v>
      </c>
      <c r="D10" s="38" t="s">
        <v>40</v>
      </c>
      <c r="E10" s="38">
        <v>124.3</v>
      </c>
      <c r="F10" s="38">
        <v>128</v>
      </c>
      <c r="G10" s="38">
        <v>3.7</v>
      </c>
      <c r="H10" s="38">
        <v>5000</v>
      </c>
      <c r="I10" s="38">
        <v>18500</v>
      </c>
      <c r="J10" s="38" t="s">
        <v>30</v>
      </c>
      <c r="K10" s="49"/>
    </row>
    <row r="11" spans="1:12" ht="25.8" x14ac:dyDescent="0.5">
      <c r="A11" s="51"/>
      <c r="B11" s="37"/>
      <c r="C11" s="38"/>
      <c r="D11" s="38"/>
      <c r="E11" s="38"/>
      <c r="F11" s="38"/>
      <c r="G11" s="38"/>
      <c r="H11" s="38"/>
      <c r="I11" s="38"/>
      <c r="J11" s="38"/>
      <c r="K11" s="6"/>
    </row>
    <row r="12" spans="1:12" ht="25.8" x14ac:dyDescent="0.5">
      <c r="A12" s="6"/>
      <c r="B12" s="38"/>
      <c r="C12" s="38"/>
      <c r="D12" s="38"/>
      <c r="E12" s="38"/>
      <c r="F12" s="38"/>
      <c r="G12" s="38"/>
      <c r="H12" s="38"/>
      <c r="I12" s="39">
        <v>170000</v>
      </c>
      <c r="J12" s="38"/>
      <c r="K12" s="6"/>
    </row>
    <row r="13" spans="1:12" ht="25.8" x14ac:dyDescent="0.5">
      <c r="A13" s="6"/>
      <c r="B13" s="7"/>
      <c r="C13" s="11"/>
      <c r="D13" s="11"/>
      <c r="E13" s="8"/>
      <c r="F13" s="8"/>
      <c r="G13" s="8"/>
      <c r="H13" s="8"/>
      <c r="I13" s="9"/>
      <c r="J13" s="8"/>
      <c r="K13" s="6"/>
    </row>
    <row r="14" spans="1:12" ht="25.8" x14ac:dyDescent="0.5">
      <c r="A14" s="6"/>
      <c r="B14" s="7"/>
      <c r="C14" s="8"/>
      <c r="D14" s="8"/>
      <c r="E14" s="8"/>
      <c r="F14" s="8"/>
      <c r="G14" s="8"/>
      <c r="H14" s="8"/>
      <c r="I14" s="9"/>
      <c r="J14" s="8"/>
      <c r="K14" s="6"/>
    </row>
    <row r="15" spans="1:12" ht="25.8" x14ac:dyDescent="0.5">
      <c r="A15" s="6"/>
      <c r="B15" s="8"/>
      <c r="C15" s="8"/>
      <c r="D15" s="8"/>
      <c r="E15" s="8"/>
      <c r="F15" s="8"/>
      <c r="G15" s="8"/>
      <c r="H15" s="8"/>
      <c r="I15" s="8"/>
      <c r="J15" s="8"/>
      <c r="K15" s="6"/>
    </row>
    <row r="16" spans="1:12" ht="25.8" x14ac:dyDescent="0.5">
      <c r="A16" s="6"/>
      <c r="B16" s="8"/>
      <c r="C16" s="8"/>
      <c r="D16" s="8"/>
      <c r="E16" s="8"/>
      <c r="F16" s="8"/>
      <c r="G16" s="8"/>
      <c r="H16" s="8"/>
      <c r="I16" s="8"/>
      <c r="J16" s="8"/>
      <c r="K16" s="6"/>
    </row>
    <row r="17" spans="1:11" ht="25.8" x14ac:dyDescent="0.5">
      <c r="A17" s="6"/>
      <c r="B17" s="7"/>
      <c r="C17" s="8"/>
      <c r="D17" s="8"/>
      <c r="E17" s="8"/>
      <c r="F17" s="8"/>
      <c r="G17" s="8"/>
      <c r="H17" s="8"/>
      <c r="I17" s="8"/>
      <c r="J17" s="8"/>
      <c r="K17" s="6"/>
    </row>
    <row r="18" spans="1:11" ht="25.8" x14ac:dyDescent="0.5">
      <c r="A18" s="6"/>
      <c r="B18" s="7"/>
      <c r="C18" s="8"/>
      <c r="D18" s="8"/>
      <c r="E18" s="8"/>
      <c r="F18" s="8"/>
      <c r="G18" s="8"/>
      <c r="H18" s="8"/>
      <c r="I18" s="8"/>
      <c r="J18" s="8"/>
      <c r="K18" s="6"/>
    </row>
    <row r="19" spans="1:11" ht="28.8" x14ac:dyDescent="0.55000000000000004">
      <c r="A19" s="6"/>
      <c r="B19" s="7"/>
      <c r="C19" s="8"/>
      <c r="D19" s="8"/>
      <c r="E19" s="8"/>
      <c r="F19" s="8"/>
      <c r="G19" s="8"/>
      <c r="H19" s="8"/>
      <c r="I19" s="17"/>
      <c r="J19" s="8"/>
      <c r="K19" s="6"/>
    </row>
    <row r="20" spans="1:11" ht="28.8" x14ac:dyDescent="0.55000000000000004">
      <c r="A20" s="6"/>
      <c r="B20" s="7"/>
      <c r="C20" s="8"/>
      <c r="D20" s="8"/>
      <c r="E20" s="8"/>
      <c r="F20" s="8"/>
      <c r="G20" s="8"/>
      <c r="H20" s="8"/>
      <c r="I20" s="17"/>
      <c r="J20" s="8"/>
      <c r="K20" s="6"/>
    </row>
    <row r="21" spans="1:11" ht="25.8" x14ac:dyDescent="0.5">
      <c r="A21" s="6"/>
      <c r="B21" s="7"/>
      <c r="C21" s="8"/>
      <c r="D21" s="8"/>
      <c r="E21" s="8"/>
      <c r="F21" s="8"/>
      <c r="G21" s="8"/>
      <c r="H21" s="8"/>
      <c r="I21" s="9"/>
      <c r="J21" s="12"/>
      <c r="K21" s="6"/>
    </row>
    <row r="22" spans="1:11" ht="25.8" x14ac:dyDescent="0.5">
      <c r="A22" s="6"/>
      <c r="B22" s="10"/>
      <c r="C22" s="8"/>
      <c r="D22" s="8"/>
      <c r="E22" s="8"/>
      <c r="F22" s="8"/>
      <c r="G22" s="8"/>
      <c r="H22" s="8"/>
      <c r="I22" s="9"/>
      <c r="J22" s="8"/>
      <c r="K22" s="6"/>
    </row>
    <row r="23" spans="1:11" ht="25.8" x14ac:dyDescent="0.5">
      <c r="A23" s="6"/>
      <c r="B23" s="10"/>
      <c r="C23" s="8"/>
      <c r="D23" s="8"/>
      <c r="E23" s="8"/>
      <c r="F23" s="8"/>
      <c r="G23" s="8"/>
      <c r="H23" s="8"/>
      <c r="I23" s="9"/>
      <c r="J23" s="8"/>
      <c r="K23" s="6"/>
    </row>
    <row r="24" spans="1:11" ht="25.8" x14ac:dyDescent="0.5">
      <c r="A24" s="6"/>
      <c r="B24" s="10"/>
      <c r="C24" s="8"/>
      <c r="D24" s="8"/>
      <c r="E24" s="8"/>
      <c r="F24" s="8"/>
      <c r="G24" s="8"/>
      <c r="H24" s="8"/>
      <c r="I24" s="8"/>
      <c r="J24" s="8"/>
      <c r="K24" s="6"/>
    </row>
    <row r="25" spans="1:11" ht="25.8" x14ac:dyDescent="0.5">
      <c r="B25" s="10"/>
      <c r="C25" s="8"/>
      <c r="D25" s="8"/>
      <c r="E25" s="8"/>
      <c r="F25" s="8"/>
      <c r="G25" s="8"/>
      <c r="H25" s="8"/>
      <c r="I25" s="8"/>
      <c r="J25" s="8"/>
    </row>
    <row r="26" spans="1:11" ht="25.8" x14ac:dyDescent="0.5">
      <c r="I26" s="9"/>
      <c r="J26" s="9"/>
    </row>
  </sheetData>
  <mergeCells count="4">
    <mergeCell ref="B1:I1"/>
    <mergeCell ref="B2:I2"/>
    <mergeCell ref="B3:I3"/>
    <mergeCell ref="B4:I4"/>
  </mergeCells>
  <hyperlinks>
    <hyperlink ref="L2" location="'Home Page'!A1" display="Back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6"/>
  <sheetViews>
    <sheetView workbookViewId="0">
      <selection activeCell="L2" sqref="L2"/>
    </sheetView>
  </sheetViews>
  <sheetFormatPr defaultColWidth="9.109375" defaultRowHeight="14.4" x14ac:dyDescent="0.3"/>
  <cols>
    <col min="1" max="1" width="9.33203125" style="1" customWidth="1"/>
    <col min="2" max="2" width="20.6640625" style="1" bestFit="1" customWidth="1"/>
    <col min="3" max="3" width="12.44140625" style="1" customWidth="1"/>
    <col min="4" max="4" width="21.5546875" style="1" bestFit="1" customWidth="1"/>
    <col min="5" max="5" width="13.44140625" style="1" customWidth="1"/>
    <col min="6" max="7" width="14.6640625" style="1" customWidth="1"/>
    <col min="8" max="8" width="15" style="1" customWidth="1"/>
    <col min="9" max="9" width="18.88671875" style="1" customWidth="1"/>
    <col min="10" max="10" width="24.109375" style="1" bestFit="1" customWidth="1"/>
    <col min="11" max="16384" width="9.109375" style="1"/>
  </cols>
  <sheetData>
    <row r="1" spans="1:12" ht="15" thickBot="1" x14ac:dyDescent="0.35">
      <c r="A1" s="50"/>
      <c r="B1" s="163"/>
      <c r="C1" s="163"/>
      <c r="D1" s="163"/>
      <c r="E1" s="163"/>
      <c r="F1" s="163"/>
      <c r="G1" s="163"/>
      <c r="H1" s="163"/>
      <c r="I1" s="163"/>
      <c r="J1" s="50"/>
      <c r="K1" s="50"/>
    </row>
    <row r="2" spans="1:12" s="25" customFormat="1" ht="34.200000000000003" thickBot="1" x14ac:dyDescent="0.35">
      <c r="A2" s="50" t="s">
        <v>0</v>
      </c>
      <c r="B2" s="164" t="s">
        <v>51</v>
      </c>
      <c r="C2" s="164"/>
      <c r="D2" s="164"/>
      <c r="E2" s="164"/>
      <c r="F2" s="164"/>
      <c r="G2" s="164"/>
      <c r="H2" s="164"/>
      <c r="I2" s="164"/>
      <c r="J2" s="14"/>
      <c r="K2" s="50"/>
      <c r="L2" s="65" t="s">
        <v>115</v>
      </c>
    </row>
    <row r="3" spans="1:12" ht="16.2" thickBot="1" x14ac:dyDescent="0.35">
      <c r="A3" s="6"/>
      <c r="B3" s="165" t="s">
        <v>108</v>
      </c>
      <c r="C3" s="165"/>
      <c r="D3" s="165"/>
      <c r="E3" s="165"/>
      <c r="F3" s="165"/>
      <c r="G3" s="165"/>
      <c r="H3" s="165"/>
      <c r="I3" s="165"/>
      <c r="J3" s="18"/>
      <c r="K3" s="6"/>
    </row>
    <row r="4" spans="1:12" ht="16.2" thickBot="1" x14ac:dyDescent="0.35">
      <c r="A4" s="6"/>
      <c r="B4" s="165" t="s">
        <v>81</v>
      </c>
      <c r="C4" s="165"/>
      <c r="D4" s="165"/>
      <c r="E4" s="165"/>
      <c r="F4" s="165"/>
      <c r="G4" s="165"/>
      <c r="H4" s="165"/>
      <c r="I4" s="165"/>
      <c r="J4" s="19"/>
      <c r="K4" s="6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20</v>
      </c>
      <c r="H5" s="4" t="s">
        <v>6</v>
      </c>
      <c r="I5" s="4" t="s">
        <v>7</v>
      </c>
      <c r="J5" s="16" t="s">
        <v>8</v>
      </c>
      <c r="K5" s="6"/>
    </row>
    <row r="6" spans="1:12" ht="25.8" x14ac:dyDescent="0.5">
      <c r="A6" s="6"/>
      <c r="B6" s="37">
        <v>42767</v>
      </c>
      <c r="C6" s="38" t="s">
        <v>10</v>
      </c>
      <c r="D6" s="38" t="s">
        <v>19</v>
      </c>
      <c r="E6" s="38">
        <v>28850</v>
      </c>
      <c r="F6" s="38">
        <v>28600</v>
      </c>
      <c r="G6" s="38">
        <v>250</v>
      </c>
      <c r="H6" s="38">
        <v>200</v>
      </c>
      <c r="I6" s="38">
        <v>50000</v>
      </c>
      <c r="J6" s="38" t="s">
        <v>86</v>
      </c>
      <c r="K6" s="6"/>
    </row>
    <row r="7" spans="1:12" ht="25.8" x14ac:dyDescent="0.5">
      <c r="A7" s="6"/>
      <c r="B7" s="37">
        <v>42773</v>
      </c>
      <c r="C7" s="38" t="s">
        <v>10</v>
      </c>
      <c r="D7" s="38" t="s">
        <v>19</v>
      </c>
      <c r="E7" s="38">
        <v>29260</v>
      </c>
      <c r="F7" s="38">
        <v>28950</v>
      </c>
      <c r="G7" s="38">
        <v>310</v>
      </c>
      <c r="H7" s="38">
        <v>200</v>
      </c>
      <c r="I7" s="38">
        <v>62000</v>
      </c>
      <c r="J7" s="38" t="s">
        <v>42</v>
      </c>
      <c r="K7" s="6"/>
    </row>
    <row r="8" spans="1:12" s="25" customFormat="1" ht="25.8" x14ac:dyDescent="0.5">
      <c r="A8" s="50"/>
      <c r="B8" s="37">
        <v>42776</v>
      </c>
      <c r="C8" s="38" t="s">
        <v>10</v>
      </c>
      <c r="D8" s="38" t="s">
        <v>22</v>
      </c>
      <c r="E8" s="38">
        <v>3580</v>
      </c>
      <c r="F8" s="38">
        <v>3540</v>
      </c>
      <c r="G8" s="38">
        <v>40</v>
      </c>
      <c r="H8" s="38">
        <v>200</v>
      </c>
      <c r="I8" s="38">
        <v>8000</v>
      </c>
      <c r="J8" s="38" t="s">
        <v>50</v>
      </c>
      <c r="K8" s="50"/>
    </row>
    <row r="9" spans="1:12" s="25" customFormat="1" ht="25.8" x14ac:dyDescent="0.5">
      <c r="A9" s="50"/>
      <c r="B9" s="37">
        <v>42779</v>
      </c>
      <c r="C9" s="38" t="s">
        <v>10</v>
      </c>
      <c r="D9" s="38" t="s">
        <v>54</v>
      </c>
      <c r="E9" s="38">
        <v>198.5</v>
      </c>
      <c r="F9" s="38">
        <v>192</v>
      </c>
      <c r="G9" s="38">
        <v>6.5</v>
      </c>
      <c r="H9" s="38">
        <v>10000</v>
      </c>
      <c r="I9" s="38">
        <v>65000</v>
      </c>
      <c r="J9" s="38" t="s">
        <v>21</v>
      </c>
      <c r="K9" s="50"/>
    </row>
    <row r="10" spans="1:12" s="25" customFormat="1" ht="25.8" x14ac:dyDescent="0.5">
      <c r="A10" s="50"/>
      <c r="B10" s="37">
        <v>42782</v>
      </c>
      <c r="C10" s="38" t="s">
        <v>10</v>
      </c>
      <c r="D10" s="38" t="s">
        <v>19</v>
      </c>
      <c r="E10" s="38">
        <v>29350</v>
      </c>
      <c r="F10" s="38">
        <v>29120</v>
      </c>
      <c r="G10" s="38">
        <v>230</v>
      </c>
      <c r="H10" s="38">
        <v>200</v>
      </c>
      <c r="I10" s="38">
        <v>46000</v>
      </c>
      <c r="J10" s="38" t="s">
        <v>86</v>
      </c>
      <c r="K10" s="50"/>
    </row>
    <row r="11" spans="1:12" ht="25.8" x14ac:dyDescent="0.5">
      <c r="A11" s="51"/>
      <c r="B11" s="37">
        <v>42420</v>
      </c>
      <c r="C11" s="38" t="s">
        <v>10</v>
      </c>
      <c r="D11" s="38" t="s">
        <v>22</v>
      </c>
      <c r="E11" s="38">
        <v>3635</v>
      </c>
      <c r="F11" s="38">
        <v>3590</v>
      </c>
      <c r="G11" s="38">
        <v>45</v>
      </c>
      <c r="H11" s="38">
        <v>200</v>
      </c>
      <c r="I11" s="38">
        <v>9000</v>
      </c>
      <c r="J11" s="38" t="s">
        <v>50</v>
      </c>
      <c r="K11" s="6"/>
    </row>
    <row r="12" spans="1:12" ht="25.8" x14ac:dyDescent="0.5">
      <c r="A12" s="6"/>
      <c r="B12" s="38"/>
      <c r="C12" s="38"/>
      <c r="D12" s="38"/>
      <c r="E12" s="38"/>
      <c r="F12" s="38"/>
      <c r="G12" s="38"/>
      <c r="H12" s="38"/>
      <c r="I12" s="39">
        <v>240000</v>
      </c>
      <c r="J12" s="38"/>
      <c r="K12" s="6"/>
    </row>
    <row r="13" spans="1:12" ht="25.8" x14ac:dyDescent="0.5">
      <c r="A13" s="6"/>
      <c r="B13" s="7"/>
      <c r="C13" s="11"/>
      <c r="D13" s="11"/>
      <c r="E13" s="8"/>
      <c r="F13" s="8"/>
      <c r="G13" s="8"/>
      <c r="H13" s="8"/>
      <c r="I13" s="9"/>
      <c r="J13" s="8"/>
      <c r="K13" s="6"/>
    </row>
    <row r="14" spans="1:12" ht="25.8" x14ac:dyDescent="0.5">
      <c r="A14" s="6"/>
      <c r="B14" s="7"/>
      <c r="C14" s="8"/>
      <c r="D14" s="8"/>
      <c r="E14" s="8"/>
      <c r="F14" s="8"/>
      <c r="G14" s="8"/>
      <c r="H14" s="8"/>
      <c r="I14" s="9"/>
      <c r="J14" s="8"/>
      <c r="K14" s="6"/>
    </row>
    <row r="15" spans="1:12" ht="25.8" x14ac:dyDescent="0.5">
      <c r="A15" s="6"/>
      <c r="B15" s="8"/>
      <c r="C15" s="8"/>
      <c r="D15" s="8"/>
      <c r="E15" s="8"/>
      <c r="F15" s="8"/>
      <c r="G15" s="8"/>
      <c r="H15" s="8"/>
      <c r="I15" s="8"/>
      <c r="J15" s="8"/>
      <c r="K15" s="6"/>
    </row>
    <row r="16" spans="1:12" ht="25.8" x14ac:dyDescent="0.5">
      <c r="A16" s="6"/>
      <c r="B16" s="8"/>
      <c r="C16" s="8"/>
      <c r="D16" s="8"/>
      <c r="E16" s="8"/>
      <c r="F16" s="8"/>
      <c r="G16" s="8"/>
      <c r="H16" s="8"/>
      <c r="I16" s="8"/>
      <c r="J16" s="8"/>
      <c r="K16" s="6"/>
    </row>
    <row r="17" spans="1:11" ht="25.8" x14ac:dyDescent="0.5">
      <c r="A17" s="6"/>
      <c r="B17" s="7"/>
      <c r="C17" s="8"/>
      <c r="D17" s="8"/>
      <c r="E17" s="8"/>
      <c r="F17" s="8"/>
      <c r="G17" s="8"/>
      <c r="H17" s="8"/>
      <c r="I17" s="8"/>
      <c r="J17" s="8"/>
      <c r="K17" s="6"/>
    </row>
    <row r="18" spans="1:11" ht="25.8" x14ac:dyDescent="0.5">
      <c r="A18" s="6"/>
      <c r="B18" s="7"/>
      <c r="C18" s="8"/>
      <c r="D18" s="8"/>
      <c r="E18" s="8"/>
      <c r="F18" s="8"/>
      <c r="G18" s="8"/>
      <c r="H18" s="8"/>
      <c r="I18" s="8"/>
      <c r="J18" s="8"/>
      <c r="K18" s="6"/>
    </row>
    <row r="19" spans="1:11" ht="28.8" x14ac:dyDescent="0.55000000000000004">
      <c r="A19" s="6"/>
      <c r="B19" s="7"/>
      <c r="C19" s="8"/>
      <c r="D19" s="8"/>
      <c r="E19" s="8"/>
      <c r="F19" s="8"/>
      <c r="G19" s="8"/>
      <c r="H19" s="8"/>
      <c r="I19" s="17"/>
      <c r="J19" s="8"/>
      <c r="K19" s="6"/>
    </row>
    <row r="20" spans="1:11" ht="28.8" x14ac:dyDescent="0.55000000000000004">
      <c r="A20" s="6"/>
      <c r="B20" s="7"/>
      <c r="C20" s="8"/>
      <c r="D20" s="8"/>
      <c r="E20" s="8"/>
      <c r="F20" s="8"/>
      <c r="G20" s="8"/>
      <c r="H20" s="8"/>
      <c r="I20" s="17"/>
      <c r="J20" s="8"/>
      <c r="K20" s="6"/>
    </row>
    <row r="21" spans="1:11" ht="25.8" x14ac:dyDescent="0.5">
      <c r="A21" s="6"/>
      <c r="B21" s="7"/>
      <c r="C21" s="8"/>
      <c r="D21" s="8"/>
      <c r="E21" s="8"/>
      <c r="F21" s="8"/>
      <c r="G21" s="8"/>
      <c r="H21" s="8"/>
      <c r="I21" s="9"/>
      <c r="J21" s="12"/>
      <c r="K21" s="6"/>
    </row>
    <row r="22" spans="1:11" ht="25.8" x14ac:dyDescent="0.5">
      <c r="A22" s="6"/>
      <c r="B22" s="10"/>
      <c r="C22" s="8"/>
      <c r="D22" s="8"/>
      <c r="E22" s="8"/>
      <c r="F22" s="8"/>
      <c r="G22" s="8"/>
      <c r="H22" s="8"/>
      <c r="I22" s="9"/>
      <c r="J22" s="8"/>
      <c r="K22" s="6"/>
    </row>
    <row r="23" spans="1:11" ht="25.8" x14ac:dyDescent="0.5">
      <c r="A23" s="6"/>
      <c r="B23" s="10"/>
      <c r="C23" s="8"/>
      <c r="D23" s="8"/>
      <c r="E23" s="8"/>
      <c r="F23" s="8"/>
      <c r="G23" s="8"/>
      <c r="H23" s="8"/>
      <c r="I23" s="9"/>
      <c r="J23" s="8"/>
      <c r="K23" s="6"/>
    </row>
    <row r="24" spans="1:11" ht="25.8" x14ac:dyDescent="0.5">
      <c r="A24" s="6"/>
      <c r="B24" s="10"/>
      <c r="C24" s="8"/>
      <c r="D24" s="8"/>
      <c r="E24" s="8"/>
      <c r="F24" s="8"/>
      <c r="G24" s="8"/>
      <c r="H24" s="8"/>
      <c r="I24" s="8"/>
      <c r="J24" s="8"/>
      <c r="K24" s="6"/>
    </row>
    <row r="25" spans="1:11" ht="25.8" x14ac:dyDescent="0.5">
      <c r="B25" s="10"/>
      <c r="C25" s="8"/>
      <c r="D25" s="8"/>
      <c r="E25" s="8"/>
      <c r="F25" s="8"/>
      <c r="G25" s="8"/>
      <c r="H25" s="8"/>
      <c r="I25" s="8"/>
      <c r="J25" s="8"/>
    </row>
    <row r="26" spans="1:11" ht="25.8" x14ac:dyDescent="0.5">
      <c r="I26" s="9"/>
      <c r="J26" s="9"/>
    </row>
  </sheetData>
  <mergeCells count="4">
    <mergeCell ref="B1:I1"/>
    <mergeCell ref="B2:I2"/>
    <mergeCell ref="B3:I3"/>
    <mergeCell ref="B4:I4"/>
  </mergeCells>
  <hyperlinks>
    <hyperlink ref="L2" location="'Home Page'!A1" display="Back" xr:uid="{00000000-0004-0000-11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23"/>
  <sheetViews>
    <sheetView workbookViewId="0">
      <selection activeCell="L2" sqref="L2"/>
    </sheetView>
  </sheetViews>
  <sheetFormatPr defaultColWidth="9.109375" defaultRowHeight="14.4" x14ac:dyDescent="0.3"/>
  <cols>
    <col min="1" max="1" width="9.33203125" style="1" customWidth="1"/>
    <col min="2" max="2" width="20.6640625" style="1" bestFit="1" customWidth="1"/>
    <col min="3" max="3" width="12.44140625" style="1" customWidth="1"/>
    <col min="4" max="4" width="21.5546875" style="1" bestFit="1" customWidth="1"/>
    <col min="5" max="5" width="13.44140625" style="1" customWidth="1"/>
    <col min="6" max="7" width="14.6640625" style="1" customWidth="1"/>
    <col min="8" max="8" width="15" style="1" customWidth="1"/>
    <col min="9" max="9" width="18.88671875" style="1" customWidth="1"/>
    <col min="10" max="10" width="24.109375" style="1" bestFit="1" customWidth="1"/>
    <col min="11" max="16384" width="9.109375" style="1"/>
  </cols>
  <sheetData>
    <row r="1" spans="1:12" ht="15" thickBot="1" x14ac:dyDescent="0.35">
      <c r="A1" s="52"/>
      <c r="B1" s="163"/>
      <c r="C1" s="163"/>
      <c r="D1" s="163"/>
      <c r="E1" s="163"/>
      <c r="F1" s="163"/>
      <c r="G1" s="163"/>
      <c r="H1" s="163"/>
      <c r="I1" s="163"/>
      <c r="J1" s="52"/>
      <c r="K1" s="52"/>
    </row>
    <row r="2" spans="1:12" s="25" customFormat="1" ht="34.200000000000003" thickBot="1" x14ac:dyDescent="0.35">
      <c r="A2" s="52" t="s">
        <v>0</v>
      </c>
      <c r="B2" s="164" t="s">
        <v>51</v>
      </c>
      <c r="C2" s="164"/>
      <c r="D2" s="164"/>
      <c r="E2" s="164"/>
      <c r="F2" s="164"/>
      <c r="G2" s="164"/>
      <c r="H2" s="164"/>
      <c r="I2" s="164"/>
      <c r="J2" s="14"/>
      <c r="K2" s="52"/>
      <c r="L2" s="65" t="s">
        <v>115</v>
      </c>
    </row>
    <row r="3" spans="1:12" ht="16.2" thickBot="1" x14ac:dyDescent="0.35">
      <c r="A3" s="6"/>
      <c r="B3" s="165" t="s">
        <v>107</v>
      </c>
      <c r="C3" s="165"/>
      <c r="D3" s="165"/>
      <c r="E3" s="165"/>
      <c r="F3" s="165"/>
      <c r="G3" s="165"/>
      <c r="H3" s="165"/>
      <c r="I3" s="165"/>
      <c r="J3" s="18"/>
      <c r="K3" s="6"/>
    </row>
    <row r="4" spans="1:12" ht="16.2" thickBot="1" x14ac:dyDescent="0.35">
      <c r="A4" s="6"/>
      <c r="B4" s="165" t="s">
        <v>81</v>
      </c>
      <c r="C4" s="165"/>
      <c r="D4" s="165"/>
      <c r="E4" s="165"/>
      <c r="F4" s="165"/>
      <c r="G4" s="165"/>
      <c r="H4" s="165"/>
      <c r="I4" s="165"/>
      <c r="J4" s="19"/>
      <c r="K4" s="6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20</v>
      </c>
      <c r="H5" s="4" t="s">
        <v>6</v>
      </c>
      <c r="I5" s="4" t="s">
        <v>7</v>
      </c>
      <c r="J5" s="16" t="s">
        <v>8</v>
      </c>
      <c r="K5" s="6"/>
    </row>
    <row r="6" spans="1:12" ht="25.8" x14ac:dyDescent="0.5">
      <c r="A6" s="6"/>
      <c r="B6" s="37">
        <v>42795</v>
      </c>
      <c r="C6" s="38" t="s">
        <v>10</v>
      </c>
      <c r="D6" s="38" t="s">
        <v>54</v>
      </c>
      <c r="E6" s="38">
        <v>192</v>
      </c>
      <c r="F6" s="38">
        <v>183</v>
      </c>
      <c r="G6" s="38">
        <v>9</v>
      </c>
      <c r="H6" s="38">
        <v>10000</v>
      </c>
      <c r="I6" s="38">
        <f>H6*G6</f>
        <v>90000</v>
      </c>
      <c r="J6" s="38" t="s">
        <v>21</v>
      </c>
      <c r="K6" s="6"/>
    </row>
    <row r="7" spans="1:12" ht="25.8" x14ac:dyDescent="0.5">
      <c r="A7" s="6"/>
      <c r="B7" s="37">
        <v>42431</v>
      </c>
      <c r="C7" s="38" t="s">
        <v>10</v>
      </c>
      <c r="D7" s="38" t="s">
        <v>19</v>
      </c>
      <c r="E7" s="38">
        <v>29300</v>
      </c>
      <c r="F7" s="38">
        <v>28700</v>
      </c>
      <c r="G7" s="38">
        <v>600</v>
      </c>
      <c r="H7" s="38">
        <v>200</v>
      </c>
      <c r="I7" s="38">
        <f t="shared" ref="I7:I9" si="0">H7*G7</f>
        <v>120000</v>
      </c>
      <c r="J7" s="38" t="s">
        <v>21</v>
      </c>
      <c r="K7" s="6"/>
    </row>
    <row r="8" spans="1:12" s="25" customFormat="1" ht="25.8" x14ac:dyDescent="0.5">
      <c r="A8" s="52"/>
      <c r="B8" s="37">
        <v>42803</v>
      </c>
      <c r="C8" s="38" t="s">
        <v>11</v>
      </c>
      <c r="D8" s="38" t="s">
        <v>22</v>
      </c>
      <c r="E8" s="38">
        <v>3280</v>
      </c>
      <c r="F8" s="38">
        <v>3345</v>
      </c>
      <c r="G8" s="38">
        <v>65</v>
      </c>
      <c r="H8" s="38">
        <v>200</v>
      </c>
      <c r="I8" s="38">
        <f t="shared" si="0"/>
        <v>13000</v>
      </c>
      <c r="J8" s="38" t="s">
        <v>103</v>
      </c>
      <c r="K8" s="52"/>
    </row>
    <row r="9" spans="1:12" s="25" customFormat="1" ht="25.8" x14ac:dyDescent="0.5">
      <c r="A9" s="52"/>
      <c r="B9" s="37">
        <v>42810</v>
      </c>
      <c r="C9" s="38" t="s">
        <v>10</v>
      </c>
      <c r="D9" s="38" t="s">
        <v>19</v>
      </c>
      <c r="E9" s="38">
        <v>28500</v>
      </c>
      <c r="F9" s="38">
        <v>28800</v>
      </c>
      <c r="G9" s="38">
        <v>-300</v>
      </c>
      <c r="H9" s="38">
        <v>200</v>
      </c>
      <c r="I9" s="38">
        <f t="shared" si="0"/>
        <v>-60000</v>
      </c>
      <c r="J9" s="38" t="s">
        <v>46</v>
      </c>
      <c r="K9" s="52"/>
    </row>
    <row r="10" spans="1:12" ht="25.8" x14ac:dyDescent="0.5">
      <c r="A10" s="6"/>
      <c r="B10" s="7"/>
      <c r="C10" s="11"/>
      <c r="D10" s="11"/>
      <c r="E10" s="8"/>
      <c r="F10" s="8"/>
      <c r="G10" s="8"/>
      <c r="H10" s="8"/>
      <c r="I10" s="9">
        <f>SUM(I6:I9)</f>
        <v>163000</v>
      </c>
      <c r="J10" s="8"/>
      <c r="K10" s="6"/>
    </row>
    <row r="11" spans="1:12" ht="25.8" x14ac:dyDescent="0.5">
      <c r="A11" s="6"/>
      <c r="B11" s="7"/>
      <c r="C11" s="8"/>
      <c r="D11" s="8"/>
      <c r="E11" s="8"/>
      <c r="F11" s="8"/>
      <c r="G11" s="8"/>
      <c r="H11" s="8"/>
      <c r="I11" s="9"/>
      <c r="J11" s="8"/>
      <c r="K11" s="6"/>
    </row>
    <row r="12" spans="1:12" ht="25.8" x14ac:dyDescent="0.5">
      <c r="A12" s="6"/>
      <c r="B12" s="8"/>
      <c r="C12" s="8"/>
      <c r="D12" s="8"/>
      <c r="E12" s="8"/>
      <c r="F12" s="8"/>
      <c r="G12" s="8"/>
      <c r="H12" s="8"/>
      <c r="I12" s="8"/>
      <c r="J12" s="8"/>
      <c r="K12" s="6"/>
    </row>
    <row r="13" spans="1:12" ht="25.8" x14ac:dyDescent="0.5">
      <c r="A13" s="6"/>
      <c r="B13" s="8"/>
      <c r="C13" s="8"/>
      <c r="D13" s="8"/>
      <c r="E13" s="8"/>
      <c r="F13" s="8"/>
      <c r="G13" s="8"/>
      <c r="H13" s="8"/>
      <c r="I13" s="8"/>
      <c r="J13" s="8"/>
      <c r="K13" s="6"/>
    </row>
    <row r="14" spans="1:12" ht="25.8" x14ac:dyDescent="0.5">
      <c r="A14" s="6"/>
      <c r="B14" s="7"/>
      <c r="C14" s="8"/>
      <c r="D14" s="8"/>
      <c r="E14" s="8"/>
      <c r="F14" s="8"/>
      <c r="G14" s="8"/>
      <c r="H14" s="8"/>
      <c r="I14" s="8"/>
      <c r="J14" s="8"/>
      <c r="K14" s="6"/>
    </row>
    <row r="15" spans="1:12" ht="25.8" x14ac:dyDescent="0.5">
      <c r="A15" s="6"/>
      <c r="B15" s="7"/>
      <c r="C15" s="8"/>
      <c r="D15" s="8"/>
      <c r="E15" s="8"/>
      <c r="F15" s="8"/>
      <c r="G15" s="8"/>
      <c r="H15" s="8"/>
      <c r="I15" s="8"/>
      <c r="J15" s="8"/>
      <c r="K15" s="6"/>
    </row>
    <row r="16" spans="1:12" ht="28.8" x14ac:dyDescent="0.55000000000000004">
      <c r="A16" s="6"/>
      <c r="B16" s="7"/>
      <c r="C16" s="8"/>
      <c r="D16" s="8"/>
      <c r="E16" s="8"/>
      <c r="F16" s="8"/>
      <c r="G16" s="8"/>
      <c r="H16" s="8"/>
      <c r="I16" s="17"/>
      <c r="J16" s="8"/>
      <c r="K16" s="6"/>
    </row>
    <row r="17" spans="1:11" ht="28.8" x14ac:dyDescent="0.55000000000000004">
      <c r="A17" s="6"/>
      <c r="B17" s="7"/>
      <c r="C17" s="8"/>
      <c r="D17" s="8"/>
      <c r="E17" s="8"/>
      <c r="F17" s="8"/>
      <c r="G17" s="8"/>
      <c r="H17" s="8"/>
      <c r="I17" s="17"/>
      <c r="J17" s="8"/>
      <c r="K17" s="6"/>
    </row>
    <row r="18" spans="1:11" ht="25.8" x14ac:dyDescent="0.5">
      <c r="A18" s="6"/>
      <c r="B18" s="7"/>
      <c r="C18" s="8"/>
      <c r="D18" s="8"/>
      <c r="E18" s="8"/>
      <c r="F18" s="8"/>
      <c r="G18" s="8"/>
      <c r="H18" s="8"/>
      <c r="I18" s="9"/>
      <c r="J18" s="12"/>
      <c r="K18" s="6"/>
    </row>
    <row r="19" spans="1:11" ht="25.8" x14ac:dyDescent="0.5">
      <c r="A19" s="6"/>
      <c r="B19" s="10"/>
      <c r="C19" s="8"/>
      <c r="D19" s="8"/>
      <c r="E19" s="8"/>
      <c r="F19" s="8"/>
      <c r="G19" s="8"/>
      <c r="H19" s="8"/>
      <c r="I19" s="9"/>
      <c r="J19" s="8"/>
      <c r="K19" s="6"/>
    </row>
    <row r="20" spans="1:11" ht="25.8" x14ac:dyDescent="0.5">
      <c r="A20" s="6"/>
      <c r="B20" s="10"/>
      <c r="C20" s="8"/>
      <c r="D20" s="8"/>
      <c r="E20" s="8"/>
      <c r="F20" s="8"/>
      <c r="G20" s="8"/>
      <c r="H20" s="8"/>
      <c r="I20" s="9"/>
      <c r="J20" s="8"/>
      <c r="K20" s="6"/>
    </row>
    <row r="21" spans="1:11" ht="25.8" x14ac:dyDescent="0.5">
      <c r="A21" s="6"/>
      <c r="B21" s="10"/>
      <c r="C21" s="8"/>
      <c r="D21" s="8"/>
      <c r="E21" s="8"/>
      <c r="F21" s="8"/>
      <c r="G21" s="8"/>
      <c r="H21" s="8"/>
      <c r="I21" s="8"/>
      <c r="J21" s="8"/>
      <c r="K21" s="6"/>
    </row>
    <row r="22" spans="1:11" ht="25.8" x14ac:dyDescent="0.5">
      <c r="B22" s="10"/>
      <c r="C22" s="8"/>
      <c r="D22" s="8"/>
      <c r="E22" s="8"/>
      <c r="F22" s="8"/>
      <c r="G22" s="8"/>
      <c r="H22" s="8"/>
      <c r="I22" s="8"/>
      <c r="J22" s="8"/>
    </row>
    <row r="23" spans="1:11" ht="25.8" x14ac:dyDescent="0.5">
      <c r="I23" s="9"/>
      <c r="J23" s="9"/>
    </row>
  </sheetData>
  <mergeCells count="4">
    <mergeCell ref="B1:I1"/>
    <mergeCell ref="B2:I2"/>
    <mergeCell ref="B3:I3"/>
    <mergeCell ref="B4:I4"/>
  </mergeCells>
  <hyperlinks>
    <hyperlink ref="L2" location="'Home Page'!A1" display="Back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"/>
  <sheetViews>
    <sheetView workbookViewId="0">
      <selection activeCell="L2" sqref="L2"/>
    </sheetView>
  </sheetViews>
  <sheetFormatPr defaultColWidth="9.109375" defaultRowHeight="14.4" x14ac:dyDescent="0.3"/>
  <cols>
    <col min="1" max="1" width="9.33203125" style="1" customWidth="1"/>
    <col min="2" max="2" width="20.109375" style="1" bestFit="1" customWidth="1"/>
    <col min="3" max="3" width="12.44140625" style="1" customWidth="1"/>
    <col min="4" max="4" width="18.88671875" style="1" bestFit="1" customWidth="1"/>
    <col min="5" max="5" width="13.44140625" style="1" customWidth="1"/>
    <col min="6" max="7" width="14.6640625" style="1" customWidth="1"/>
    <col min="8" max="8" width="15" style="1" customWidth="1"/>
    <col min="9" max="9" width="18.88671875" style="1" customWidth="1"/>
    <col min="10" max="10" width="24.109375" style="1" bestFit="1" customWidth="1"/>
    <col min="11" max="16384" width="9.109375" style="1"/>
  </cols>
  <sheetData>
    <row r="1" spans="1:12" ht="15" thickBot="1" x14ac:dyDescent="0.35">
      <c r="A1" s="5"/>
      <c r="B1" s="163"/>
      <c r="C1" s="163"/>
      <c r="D1" s="163"/>
      <c r="E1" s="163"/>
      <c r="F1" s="163"/>
      <c r="G1" s="163"/>
      <c r="H1" s="163"/>
      <c r="I1" s="163"/>
      <c r="J1" s="5"/>
      <c r="K1" s="5"/>
    </row>
    <row r="2" spans="1:12" s="25" customFormat="1" ht="34.200000000000003" thickBot="1" x14ac:dyDescent="0.35">
      <c r="A2" s="20" t="s">
        <v>0</v>
      </c>
      <c r="B2" s="164" t="s">
        <v>34</v>
      </c>
      <c r="C2" s="164"/>
      <c r="D2" s="164"/>
      <c r="E2" s="164"/>
      <c r="F2" s="164"/>
      <c r="G2" s="164"/>
      <c r="H2" s="164"/>
      <c r="I2" s="164"/>
      <c r="J2" s="14"/>
      <c r="K2" s="20"/>
      <c r="L2" s="65" t="s">
        <v>115</v>
      </c>
    </row>
    <row r="3" spans="1:12" ht="16.2" thickBot="1" x14ac:dyDescent="0.35">
      <c r="A3" s="6"/>
      <c r="B3" s="165" t="s">
        <v>33</v>
      </c>
      <c r="C3" s="165"/>
      <c r="D3" s="165"/>
      <c r="E3" s="165"/>
      <c r="F3" s="165"/>
      <c r="G3" s="165"/>
      <c r="H3" s="165"/>
      <c r="I3" s="165"/>
      <c r="J3" s="18"/>
      <c r="K3" s="6"/>
    </row>
    <row r="4" spans="1:12" ht="16.2" thickBot="1" x14ac:dyDescent="0.35">
      <c r="A4" s="6"/>
      <c r="B4" s="165" t="s">
        <v>24</v>
      </c>
      <c r="C4" s="165"/>
      <c r="D4" s="165"/>
      <c r="E4" s="165"/>
      <c r="F4" s="165"/>
      <c r="G4" s="165"/>
      <c r="H4" s="165"/>
      <c r="I4" s="165"/>
      <c r="J4" s="19"/>
      <c r="K4" s="6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20</v>
      </c>
      <c r="H5" s="4" t="s">
        <v>6</v>
      </c>
      <c r="I5" s="4" t="s">
        <v>7</v>
      </c>
      <c r="J5" s="16" t="s">
        <v>8</v>
      </c>
      <c r="K5" s="6"/>
    </row>
    <row r="6" spans="1:12" ht="25.8" x14ac:dyDescent="0.5">
      <c r="A6" s="6"/>
      <c r="B6" s="10">
        <v>42282</v>
      </c>
      <c r="C6" s="8" t="s">
        <v>25</v>
      </c>
      <c r="D6" s="8" t="s">
        <v>19</v>
      </c>
      <c r="E6" s="8">
        <v>26330</v>
      </c>
      <c r="F6" s="8">
        <v>26530</v>
      </c>
      <c r="G6" s="8">
        <v>200</v>
      </c>
      <c r="H6" s="8">
        <v>200</v>
      </c>
      <c r="I6" s="8">
        <v>40000</v>
      </c>
      <c r="J6" s="8" t="s">
        <v>21</v>
      </c>
      <c r="K6" s="6"/>
    </row>
    <row r="7" spans="1:12" ht="25.8" x14ac:dyDescent="0.5">
      <c r="A7" s="6"/>
      <c r="B7" s="10">
        <v>42289</v>
      </c>
      <c r="C7" s="8" t="s">
        <v>10</v>
      </c>
      <c r="D7" s="8" t="s">
        <v>19</v>
      </c>
      <c r="E7" s="8">
        <v>26900</v>
      </c>
      <c r="F7" s="8">
        <v>26700</v>
      </c>
      <c r="G7" s="8">
        <v>200</v>
      </c>
      <c r="H7" s="8">
        <v>200</v>
      </c>
      <c r="I7" s="8">
        <v>40000</v>
      </c>
      <c r="J7" s="8" t="s">
        <v>21</v>
      </c>
      <c r="K7" s="6"/>
    </row>
    <row r="8" spans="1:12" ht="25.8" x14ac:dyDescent="0.5">
      <c r="A8" s="6"/>
      <c r="B8" s="7">
        <v>42298</v>
      </c>
      <c r="C8" s="8" t="s">
        <v>25</v>
      </c>
      <c r="D8" s="8" t="s">
        <v>26</v>
      </c>
      <c r="E8" s="8">
        <v>36900</v>
      </c>
      <c r="F8" s="8">
        <v>37400</v>
      </c>
      <c r="G8" s="8">
        <v>500</v>
      </c>
      <c r="H8" s="8">
        <v>60</v>
      </c>
      <c r="I8" s="13" t="s">
        <v>27</v>
      </c>
      <c r="J8" s="13" t="s">
        <v>21</v>
      </c>
      <c r="K8" s="6"/>
    </row>
    <row r="9" spans="1:12" ht="25.8" x14ac:dyDescent="0.5">
      <c r="A9" s="6"/>
      <c r="B9" s="7">
        <v>42305</v>
      </c>
      <c r="C9" s="8" t="s">
        <v>25</v>
      </c>
      <c r="D9" s="8" t="s">
        <v>22</v>
      </c>
      <c r="E9" s="8">
        <v>2850</v>
      </c>
      <c r="F9" s="8">
        <v>3000</v>
      </c>
      <c r="G9" s="8">
        <v>150</v>
      </c>
      <c r="H9" s="8">
        <v>200</v>
      </c>
      <c r="I9" s="8">
        <v>30000</v>
      </c>
      <c r="J9" s="13" t="s">
        <v>21</v>
      </c>
      <c r="K9" s="6"/>
    </row>
    <row r="10" spans="1:12" ht="25.8" x14ac:dyDescent="0.5">
      <c r="A10" s="6"/>
      <c r="B10" s="7"/>
      <c r="C10" s="8"/>
      <c r="D10" s="8"/>
      <c r="E10" s="8"/>
      <c r="F10" s="8"/>
      <c r="G10" s="8"/>
      <c r="I10" s="21">
        <v>140000</v>
      </c>
      <c r="J10" s="13"/>
      <c r="K10" s="6"/>
    </row>
    <row r="11" spans="1:12" x14ac:dyDescent="0.3">
      <c r="A11" s="6"/>
      <c r="K11" s="6"/>
    </row>
    <row r="12" spans="1:12" x14ac:dyDescent="0.3">
      <c r="A12" s="6"/>
      <c r="K12" s="6"/>
    </row>
    <row r="13" spans="1:12" ht="25.8" x14ac:dyDescent="0.5">
      <c r="A13" s="6"/>
      <c r="B13" s="10"/>
      <c r="C13" s="8"/>
      <c r="D13" s="8"/>
      <c r="E13" s="8"/>
      <c r="F13" s="8"/>
      <c r="G13" s="8"/>
      <c r="H13" s="8"/>
      <c r="I13" s="8"/>
      <c r="J13" s="8"/>
      <c r="K13" s="6"/>
    </row>
    <row r="14" spans="1:12" ht="25.8" x14ac:dyDescent="0.5">
      <c r="A14" s="6"/>
      <c r="B14" s="10"/>
      <c r="C14" s="8"/>
      <c r="D14" s="8"/>
      <c r="E14" s="8"/>
      <c r="F14" s="8"/>
      <c r="G14" s="8"/>
      <c r="H14" s="8"/>
      <c r="I14" s="8"/>
      <c r="J14" s="8"/>
      <c r="K14" s="6"/>
    </row>
    <row r="15" spans="1:12" ht="25.8" x14ac:dyDescent="0.5">
      <c r="A15" s="6"/>
      <c r="B15" s="10"/>
      <c r="C15" s="8"/>
      <c r="D15" s="8"/>
      <c r="E15" s="8"/>
      <c r="F15" s="8"/>
      <c r="G15" s="8"/>
      <c r="H15" s="8"/>
      <c r="I15" s="8"/>
      <c r="J15" s="8"/>
      <c r="K15" s="6"/>
    </row>
    <row r="16" spans="1:12" ht="25.8" x14ac:dyDescent="0.5">
      <c r="A16" s="6"/>
      <c r="B16" s="7"/>
      <c r="C16" s="11"/>
      <c r="D16" s="11"/>
      <c r="E16" s="8"/>
      <c r="F16" s="8"/>
      <c r="G16" s="8"/>
      <c r="H16" s="8"/>
      <c r="I16" s="9"/>
      <c r="J16" s="8"/>
      <c r="K16" s="6"/>
    </row>
    <row r="17" spans="1:11" ht="25.8" x14ac:dyDescent="0.5">
      <c r="A17" s="6"/>
      <c r="B17" s="7"/>
      <c r="C17" s="8"/>
      <c r="D17" s="8"/>
      <c r="E17" s="8"/>
      <c r="F17" s="8"/>
      <c r="G17" s="8"/>
      <c r="H17" s="8"/>
      <c r="I17" s="9"/>
      <c r="J17" s="8"/>
      <c r="K17" s="6"/>
    </row>
    <row r="18" spans="1:11" x14ac:dyDescent="0.3">
      <c r="A18" s="6"/>
      <c r="K18" s="6"/>
    </row>
    <row r="19" spans="1:11" ht="15" thickBot="1" x14ac:dyDescent="0.35">
      <c r="A19" s="6"/>
      <c r="K19" s="6"/>
    </row>
    <row r="20" spans="1:11" ht="16.2" thickBot="1" x14ac:dyDescent="0.35">
      <c r="A20" s="6"/>
      <c r="B20" s="165"/>
      <c r="C20" s="165"/>
      <c r="D20" s="165"/>
      <c r="E20" s="165"/>
      <c r="F20" s="165"/>
      <c r="G20" s="165"/>
      <c r="H20" s="165"/>
      <c r="I20" s="165"/>
      <c r="J20" s="15"/>
      <c r="K20" s="6"/>
    </row>
    <row r="21" spans="1:11" x14ac:dyDescent="0.3">
      <c r="A21" s="6"/>
      <c r="B21" s="2"/>
      <c r="C21" s="3"/>
      <c r="D21" s="3"/>
      <c r="E21" s="4"/>
      <c r="F21" s="4"/>
      <c r="G21" s="4"/>
      <c r="H21" s="4"/>
      <c r="I21" s="4"/>
      <c r="J21" s="16"/>
      <c r="K21" s="6"/>
    </row>
    <row r="22" spans="1:11" ht="25.8" x14ac:dyDescent="0.5">
      <c r="A22" s="6"/>
      <c r="B22" s="10"/>
      <c r="C22" s="8"/>
      <c r="D22" s="8"/>
      <c r="E22" s="8"/>
      <c r="F22" s="8"/>
      <c r="G22" s="8"/>
      <c r="H22" s="8"/>
      <c r="I22" s="8"/>
      <c r="J22" s="8"/>
      <c r="K22" s="6"/>
    </row>
    <row r="23" spans="1:11" ht="25.8" x14ac:dyDescent="0.5">
      <c r="A23" s="6"/>
      <c r="B23" s="10"/>
      <c r="C23" s="8"/>
      <c r="D23" s="8"/>
      <c r="E23" s="8"/>
      <c r="F23" s="8"/>
      <c r="G23" s="8"/>
      <c r="H23" s="8"/>
      <c r="I23" s="8"/>
      <c r="J23" s="8"/>
      <c r="K23" s="6"/>
    </row>
    <row r="24" spans="1:11" ht="28.8" x14ac:dyDescent="0.55000000000000004">
      <c r="A24" s="6"/>
      <c r="B24" s="10"/>
      <c r="C24" s="8"/>
      <c r="D24" s="8"/>
      <c r="E24" s="8"/>
      <c r="F24" s="8"/>
      <c r="G24" s="8"/>
      <c r="H24" s="8"/>
      <c r="I24" s="17"/>
      <c r="J24" s="8"/>
      <c r="K24" s="6"/>
    </row>
    <row r="25" spans="1:11" ht="28.8" x14ac:dyDescent="0.55000000000000004">
      <c r="A25" s="6"/>
      <c r="B25" s="7"/>
      <c r="C25" s="8"/>
      <c r="D25" s="8"/>
      <c r="E25" s="8"/>
      <c r="F25" s="8"/>
      <c r="G25" s="8"/>
      <c r="H25" s="8"/>
      <c r="I25" s="17"/>
      <c r="J25" s="8"/>
      <c r="K25" s="6"/>
    </row>
    <row r="26" spans="1:11" ht="25.8" x14ac:dyDescent="0.5">
      <c r="A26" s="6"/>
      <c r="B26" s="7"/>
      <c r="C26" s="8"/>
      <c r="D26" s="8"/>
      <c r="E26" s="8"/>
      <c r="F26" s="8"/>
      <c r="G26" s="8"/>
      <c r="H26" s="8"/>
      <c r="I26" s="9"/>
      <c r="J26" s="12"/>
      <c r="K26" s="6"/>
    </row>
    <row r="27" spans="1:11" ht="25.8" x14ac:dyDescent="0.5">
      <c r="A27" s="6"/>
      <c r="B27" s="10"/>
      <c r="C27" s="8"/>
      <c r="D27" s="8"/>
      <c r="E27" s="8"/>
      <c r="F27" s="8"/>
      <c r="G27" s="8"/>
      <c r="H27" s="8"/>
      <c r="I27" s="9"/>
      <c r="J27" s="8"/>
      <c r="K27" s="6"/>
    </row>
    <row r="28" spans="1:11" ht="25.8" x14ac:dyDescent="0.5">
      <c r="A28" s="6"/>
      <c r="B28" s="10"/>
      <c r="C28" s="8"/>
      <c r="D28" s="8"/>
      <c r="E28" s="8"/>
      <c r="F28" s="8"/>
      <c r="G28" s="8"/>
      <c r="H28" s="8"/>
      <c r="I28" s="9"/>
      <c r="J28" s="8"/>
      <c r="K28" s="6"/>
    </row>
    <row r="29" spans="1:11" ht="25.8" x14ac:dyDescent="0.5">
      <c r="A29" s="6"/>
      <c r="B29" s="10"/>
      <c r="C29" s="8"/>
      <c r="D29" s="8"/>
      <c r="E29" s="8"/>
      <c r="F29" s="8"/>
      <c r="G29" s="8"/>
      <c r="H29" s="8"/>
      <c r="I29" s="8"/>
      <c r="J29" s="8"/>
      <c r="K29" s="6"/>
    </row>
    <row r="30" spans="1:11" ht="25.8" x14ac:dyDescent="0.5">
      <c r="B30" s="10"/>
      <c r="C30" s="8"/>
      <c r="D30" s="8"/>
      <c r="E30" s="8"/>
      <c r="F30" s="8"/>
      <c r="G30" s="8"/>
      <c r="H30" s="8"/>
      <c r="I30" s="8"/>
      <c r="J30" s="8"/>
    </row>
    <row r="31" spans="1:11" ht="25.8" x14ac:dyDescent="0.5">
      <c r="I31" s="9"/>
      <c r="J31" s="9"/>
    </row>
  </sheetData>
  <mergeCells count="5">
    <mergeCell ref="B1:I1"/>
    <mergeCell ref="B2:I2"/>
    <mergeCell ref="B3:I3"/>
    <mergeCell ref="B4:I4"/>
    <mergeCell ref="B20:I20"/>
  </mergeCells>
  <hyperlinks>
    <hyperlink ref="L2" location="'Home Page'!A1" display="Back" xr:uid="{00000000-0004-0000-0100-000000000000}"/>
  </hyperlinks>
  <pageMargins left="0.7" right="0.7" top="0.75" bottom="0.75" header="0.3" footer="0.3"/>
  <ignoredErrors>
    <ignoredError sqref="I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23"/>
  <sheetViews>
    <sheetView workbookViewId="0">
      <selection activeCell="L2" sqref="L2"/>
    </sheetView>
  </sheetViews>
  <sheetFormatPr defaultColWidth="9.109375" defaultRowHeight="14.4" x14ac:dyDescent="0.3"/>
  <cols>
    <col min="1" max="1" width="9.33203125" style="1" customWidth="1"/>
    <col min="2" max="2" width="20.6640625" style="1" bestFit="1" customWidth="1"/>
    <col min="3" max="3" width="12.44140625" style="1" customWidth="1"/>
    <col min="4" max="4" width="21.5546875" style="1" bestFit="1" customWidth="1"/>
    <col min="5" max="5" width="13.44140625" style="1" customWidth="1"/>
    <col min="6" max="7" width="14.6640625" style="1" customWidth="1"/>
    <col min="8" max="8" width="15" style="1" customWidth="1"/>
    <col min="9" max="9" width="18.88671875" style="1" customWidth="1"/>
    <col min="10" max="10" width="24.109375" style="1" bestFit="1" customWidth="1"/>
    <col min="11" max="16384" width="9.109375" style="1"/>
  </cols>
  <sheetData>
    <row r="1" spans="1:12" ht="15" thickBot="1" x14ac:dyDescent="0.35">
      <c r="A1" s="53"/>
      <c r="B1" s="163"/>
      <c r="C1" s="163"/>
      <c r="D1" s="163"/>
      <c r="E1" s="163"/>
      <c r="F1" s="163"/>
      <c r="G1" s="163"/>
      <c r="H1" s="163"/>
      <c r="I1" s="163"/>
      <c r="J1" s="53"/>
      <c r="K1" s="53"/>
    </row>
    <row r="2" spans="1:12" s="25" customFormat="1" ht="34.200000000000003" thickBot="1" x14ac:dyDescent="0.35">
      <c r="A2" s="53" t="s">
        <v>0</v>
      </c>
      <c r="B2" s="164" t="s">
        <v>51</v>
      </c>
      <c r="C2" s="164"/>
      <c r="D2" s="164"/>
      <c r="E2" s="164"/>
      <c r="F2" s="164"/>
      <c r="G2" s="164"/>
      <c r="H2" s="164"/>
      <c r="I2" s="164"/>
      <c r="J2" s="14"/>
      <c r="K2" s="53"/>
      <c r="L2" s="65" t="s">
        <v>115</v>
      </c>
    </row>
    <row r="3" spans="1:12" ht="16.2" thickBot="1" x14ac:dyDescent="0.35">
      <c r="A3" s="6"/>
      <c r="B3" s="165" t="s">
        <v>109</v>
      </c>
      <c r="C3" s="165"/>
      <c r="D3" s="165"/>
      <c r="E3" s="165"/>
      <c r="F3" s="165"/>
      <c r="G3" s="165"/>
      <c r="H3" s="165"/>
      <c r="I3" s="165"/>
      <c r="J3" s="18"/>
      <c r="K3" s="6"/>
    </row>
    <row r="4" spans="1:12" ht="16.2" thickBot="1" x14ac:dyDescent="0.35">
      <c r="A4" s="6"/>
      <c r="B4" s="165" t="s">
        <v>81</v>
      </c>
      <c r="C4" s="165"/>
      <c r="D4" s="165"/>
      <c r="E4" s="165"/>
      <c r="F4" s="165"/>
      <c r="G4" s="165"/>
      <c r="H4" s="165"/>
      <c r="I4" s="165"/>
      <c r="J4" s="19"/>
      <c r="K4" s="6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20</v>
      </c>
      <c r="H5" s="4" t="s">
        <v>6</v>
      </c>
      <c r="I5" s="4" t="s">
        <v>7</v>
      </c>
      <c r="J5" s="16" t="s">
        <v>8</v>
      </c>
      <c r="K5" s="6"/>
    </row>
    <row r="6" spans="1:12" ht="25.8" x14ac:dyDescent="0.5">
      <c r="A6" s="6"/>
      <c r="B6" s="37">
        <v>42831</v>
      </c>
      <c r="C6" s="38" t="s">
        <v>10</v>
      </c>
      <c r="D6" s="38" t="s">
        <v>19</v>
      </c>
      <c r="E6" s="38">
        <v>28900</v>
      </c>
      <c r="F6" s="38">
        <v>28665</v>
      </c>
      <c r="G6" s="38">
        <f>E6-F6</f>
        <v>235</v>
      </c>
      <c r="H6" s="38">
        <v>200</v>
      </c>
      <c r="I6" s="38">
        <f>H6*G6</f>
        <v>47000</v>
      </c>
      <c r="J6" s="38" t="s">
        <v>30</v>
      </c>
      <c r="K6" s="6"/>
    </row>
    <row r="7" spans="1:12" ht="25.8" x14ac:dyDescent="0.5">
      <c r="A7" s="6"/>
      <c r="B7" s="37">
        <v>42832</v>
      </c>
      <c r="C7" s="38" t="s">
        <v>10</v>
      </c>
      <c r="D7" s="38" t="s">
        <v>22</v>
      </c>
      <c r="E7" s="38">
        <v>3380</v>
      </c>
      <c r="F7" s="38">
        <v>3320</v>
      </c>
      <c r="G7" s="38">
        <v>60</v>
      </c>
      <c r="H7" s="38">
        <v>200</v>
      </c>
      <c r="I7" s="38">
        <f t="shared" ref="I7:I8" si="0">H7*G7</f>
        <v>12000</v>
      </c>
      <c r="J7" s="38" t="s">
        <v>30</v>
      </c>
      <c r="K7" s="6"/>
    </row>
    <row r="8" spans="1:12" s="25" customFormat="1" ht="25.8" x14ac:dyDescent="0.5">
      <c r="A8" s="53"/>
      <c r="B8" s="37">
        <v>42836</v>
      </c>
      <c r="C8" s="38" t="s">
        <v>11</v>
      </c>
      <c r="D8" s="38" t="s">
        <v>54</v>
      </c>
      <c r="E8" s="38">
        <v>166</v>
      </c>
      <c r="F8" s="38">
        <v>169</v>
      </c>
      <c r="G8" s="38">
        <v>3</v>
      </c>
      <c r="H8" s="38">
        <v>10000</v>
      </c>
      <c r="I8" s="38">
        <f t="shared" si="0"/>
        <v>30000</v>
      </c>
      <c r="J8" s="38" t="s">
        <v>110</v>
      </c>
      <c r="K8" s="53"/>
    </row>
    <row r="9" spans="1:12" s="25" customFormat="1" ht="25.8" x14ac:dyDescent="0.5">
      <c r="A9" s="53"/>
      <c r="B9" s="37">
        <v>42844</v>
      </c>
      <c r="C9" s="38" t="s">
        <v>10</v>
      </c>
      <c r="D9" s="38" t="s">
        <v>19</v>
      </c>
      <c r="E9" s="38">
        <v>29400</v>
      </c>
      <c r="F9" s="38">
        <v>28800</v>
      </c>
      <c r="G9" s="38">
        <v>600</v>
      </c>
      <c r="H9" s="38">
        <v>200</v>
      </c>
      <c r="I9" s="38">
        <f>H9*G9</f>
        <v>120000</v>
      </c>
      <c r="J9" s="38" t="s">
        <v>21</v>
      </c>
      <c r="K9" s="53"/>
    </row>
    <row r="10" spans="1:12" ht="25.8" x14ac:dyDescent="0.5">
      <c r="A10" s="6"/>
      <c r="B10" s="7">
        <v>42845</v>
      </c>
      <c r="C10" s="11" t="s">
        <v>10</v>
      </c>
      <c r="D10" s="11" t="s">
        <v>54</v>
      </c>
      <c r="E10" s="8">
        <v>170.2</v>
      </c>
      <c r="F10" s="8">
        <v>166</v>
      </c>
      <c r="G10" s="8">
        <v>4.2</v>
      </c>
      <c r="H10" s="8">
        <v>10000</v>
      </c>
      <c r="I10" s="38">
        <f t="shared" ref="I10:I11" si="1">H10*G10</f>
        <v>42000</v>
      </c>
      <c r="J10" s="8" t="s">
        <v>30</v>
      </c>
      <c r="K10" s="6"/>
    </row>
    <row r="11" spans="1:12" ht="25.8" x14ac:dyDescent="0.5">
      <c r="A11" s="6"/>
      <c r="B11" s="7"/>
      <c r="C11" s="8"/>
      <c r="D11" s="8"/>
      <c r="E11" s="8"/>
      <c r="F11" s="8"/>
      <c r="G11" s="8"/>
      <c r="H11" s="8"/>
      <c r="I11" s="38">
        <f t="shared" si="1"/>
        <v>0</v>
      </c>
      <c r="J11" s="8"/>
      <c r="K11" s="6"/>
    </row>
    <row r="12" spans="1:12" ht="25.8" x14ac:dyDescent="0.5">
      <c r="A12" s="6"/>
      <c r="B12" s="8"/>
      <c r="C12" s="8"/>
      <c r="D12" s="8"/>
      <c r="E12" s="8"/>
      <c r="F12" s="8"/>
      <c r="G12" s="8"/>
      <c r="H12" s="8"/>
      <c r="I12" s="9">
        <f>SUM(I6:I11)</f>
        <v>251000</v>
      </c>
      <c r="J12" s="8"/>
      <c r="K12" s="6"/>
    </row>
    <row r="13" spans="1:12" ht="25.8" x14ac:dyDescent="0.5">
      <c r="A13" s="6"/>
      <c r="B13" s="8"/>
      <c r="C13" s="8"/>
      <c r="D13" s="8"/>
      <c r="E13" s="8"/>
      <c r="F13" s="8"/>
      <c r="G13" s="8"/>
      <c r="H13" s="8"/>
      <c r="I13" s="8"/>
      <c r="J13" s="8"/>
      <c r="K13" s="6"/>
    </row>
    <row r="14" spans="1:12" ht="25.8" x14ac:dyDescent="0.5">
      <c r="A14" s="6"/>
      <c r="B14" s="7"/>
      <c r="C14" s="8"/>
      <c r="D14" s="8"/>
      <c r="E14" s="8"/>
      <c r="F14" s="8"/>
      <c r="G14" s="8"/>
      <c r="H14" s="8"/>
      <c r="I14" s="8"/>
      <c r="J14" s="8"/>
      <c r="K14" s="6"/>
    </row>
    <row r="15" spans="1:12" ht="25.8" x14ac:dyDescent="0.5">
      <c r="A15" s="6"/>
      <c r="B15" s="7"/>
      <c r="C15" s="8"/>
      <c r="D15" s="8"/>
      <c r="E15" s="8"/>
      <c r="F15" s="8"/>
      <c r="G15" s="8"/>
      <c r="H15" s="8"/>
      <c r="I15" s="8"/>
      <c r="J15" s="8"/>
      <c r="K15" s="6"/>
    </row>
    <row r="16" spans="1:12" ht="28.8" x14ac:dyDescent="0.55000000000000004">
      <c r="A16" s="6"/>
      <c r="B16" s="7"/>
      <c r="C16" s="8"/>
      <c r="D16" s="8"/>
      <c r="E16" s="8"/>
      <c r="F16" s="8"/>
      <c r="G16" s="8"/>
      <c r="H16" s="8"/>
      <c r="I16" s="17"/>
      <c r="J16" s="8"/>
      <c r="K16" s="6"/>
    </row>
    <row r="17" spans="1:11" ht="28.8" x14ac:dyDescent="0.55000000000000004">
      <c r="A17" s="6"/>
      <c r="B17" s="7"/>
      <c r="C17" s="8"/>
      <c r="D17" s="8"/>
      <c r="E17" s="8"/>
      <c r="F17" s="8"/>
      <c r="G17" s="8"/>
      <c r="H17" s="8"/>
      <c r="I17" s="17"/>
      <c r="J17" s="8"/>
      <c r="K17" s="6"/>
    </row>
    <row r="18" spans="1:11" ht="25.8" x14ac:dyDescent="0.5">
      <c r="A18" s="6"/>
      <c r="B18" s="7"/>
      <c r="C18" s="8"/>
      <c r="D18" s="8"/>
      <c r="E18" s="8"/>
      <c r="F18" s="8"/>
      <c r="G18" s="8"/>
      <c r="H18" s="8"/>
      <c r="I18" s="9"/>
      <c r="J18" s="12"/>
      <c r="K18" s="6"/>
    </row>
    <row r="19" spans="1:11" ht="25.8" x14ac:dyDescent="0.5">
      <c r="A19" s="6"/>
      <c r="B19" s="10"/>
      <c r="C19" s="8"/>
      <c r="D19" s="8"/>
      <c r="E19" s="8"/>
      <c r="F19" s="8"/>
      <c r="G19" s="8"/>
      <c r="H19" s="8"/>
      <c r="I19" s="9"/>
      <c r="J19" s="8"/>
      <c r="K19" s="6"/>
    </row>
    <row r="20" spans="1:11" ht="25.8" x14ac:dyDescent="0.5">
      <c r="A20" s="6"/>
      <c r="B20" s="10"/>
      <c r="C20" s="8"/>
      <c r="D20" s="8"/>
      <c r="E20" s="8"/>
      <c r="F20" s="8"/>
      <c r="G20" s="8"/>
      <c r="H20" s="8"/>
      <c r="I20" s="9"/>
      <c r="J20" s="8"/>
      <c r="K20" s="6"/>
    </row>
    <row r="21" spans="1:11" ht="25.8" x14ac:dyDescent="0.5">
      <c r="A21" s="6"/>
      <c r="B21" s="10"/>
      <c r="C21" s="8"/>
      <c r="D21" s="8"/>
      <c r="E21" s="8"/>
      <c r="F21" s="8"/>
      <c r="G21" s="8"/>
      <c r="H21" s="8"/>
      <c r="I21" s="8"/>
      <c r="J21" s="8"/>
      <c r="K21" s="6"/>
    </row>
    <row r="22" spans="1:11" ht="25.8" x14ac:dyDescent="0.5">
      <c r="B22" s="10"/>
      <c r="C22" s="8"/>
      <c r="D22" s="8"/>
      <c r="E22" s="8"/>
      <c r="F22" s="8"/>
      <c r="G22" s="8"/>
      <c r="H22" s="8"/>
      <c r="I22" s="8"/>
      <c r="J22" s="8"/>
    </row>
    <row r="23" spans="1:11" ht="25.8" x14ac:dyDescent="0.5">
      <c r="I23" s="9"/>
      <c r="J23" s="9"/>
    </row>
  </sheetData>
  <mergeCells count="4">
    <mergeCell ref="B1:I1"/>
    <mergeCell ref="B2:I2"/>
    <mergeCell ref="B3:I3"/>
    <mergeCell ref="B4:I4"/>
  </mergeCells>
  <hyperlinks>
    <hyperlink ref="L2" location="'Home Page'!A1" display="Back" xr:uid="{00000000-0004-0000-1300-000000000000}"/>
  </hyperlinks>
  <pageMargins left="0.7" right="0.7" top="0.75" bottom="0.75" header="0.3" footer="0.3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24"/>
  <sheetViews>
    <sheetView workbookViewId="0">
      <selection activeCell="G14" sqref="G14"/>
    </sheetView>
  </sheetViews>
  <sheetFormatPr defaultColWidth="9.109375" defaultRowHeight="14.4" x14ac:dyDescent="0.3"/>
  <cols>
    <col min="1" max="1" width="9.33203125" style="1" customWidth="1"/>
    <col min="2" max="2" width="20.6640625" style="1" bestFit="1" customWidth="1"/>
    <col min="3" max="3" width="12.44140625" style="1" customWidth="1"/>
    <col min="4" max="4" width="21.5546875" style="1" bestFit="1" customWidth="1"/>
    <col min="5" max="5" width="13.44140625" style="1" customWidth="1"/>
    <col min="6" max="7" width="14.6640625" style="1" customWidth="1"/>
    <col min="8" max="8" width="15" style="1" customWidth="1"/>
    <col min="9" max="9" width="18.88671875" style="1" customWidth="1"/>
    <col min="10" max="10" width="24.109375" style="1" bestFit="1" customWidth="1"/>
    <col min="11" max="16384" width="9.109375" style="1"/>
  </cols>
  <sheetData>
    <row r="1" spans="1:12" ht="15" thickBot="1" x14ac:dyDescent="0.35">
      <c r="A1" s="54"/>
      <c r="B1" s="163"/>
      <c r="C1" s="163"/>
      <c r="D1" s="163"/>
      <c r="E1" s="163"/>
      <c r="F1" s="163"/>
      <c r="G1" s="163"/>
      <c r="H1" s="163"/>
      <c r="I1" s="163"/>
      <c r="J1" s="54"/>
      <c r="K1" s="54"/>
    </row>
    <row r="2" spans="1:12" s="25" customFormat="1" ht="34.200000000000003" thickBot="1" x14ac:dyDescent="0.35">
      <c r="A2" s="54" t="s">
        <v>0</v>
      </c>
      <c r="B2" s="164" t="s">
        <v>51</v>
      </c>
      <c r="C2" s="164"/>
      <c r="D2" s="164"/>
      <c r="E2" s="164"/>
      <c r="F2" s="164"/>
      <c r="G2" s="164"/>
      <c r="H2" s="164"/>
      <c r="I2" s="164"/>
      <c r="J2" s="14"/>
      <c r="K2" s="54"/>
      <c r="L2" s="65" t="s">
        <v>115</v>
      </c>
    </row>
    <row r="3" spans="1:12" ht="16.2" thickBot="1" x14ac:dyDescent="0.35">
      <c r="A3" s="6"/>
      <c r="B3" s="165" t="s">
        <v>111</v>
      </c>
      <c r="C3" s="165"/>
      <c r="D3" s="165"/>
      <c r="E3" s="165"/>
      <c r="F3" s="165"/>
      <c r="G3" s="165"/>
      <c r="H3" s="165"/>
      <c r="I3" s="165"/>
      <c r="J3" s="18"/>
      <c r="K3" s="6"/>
    </row>
    <row r="4" spans="1:12" ht="16.2" thickBot="1" x14ac:dyDescent="0.35">
      <c r="A4" s="6"/>
      <c r="B4" s="165" t="s">
        <v>81</v>
      </c>
      <c r="C4" s="165"/>
      <c r="D4" s="165"/>
      <c r="E4" s="165"/>
      <c r="F4" s="165"/>
      <c r="G4" s="165"/>
      <c r="H4" s="165"/>
      <c r="I4" s="165"/>
      <c r="J4" s="19"/>
      <c r="K4" s="6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20</v>
      </c>
      <c r="H5" s="4" t="s">
        <v>6</v>
      </c>
      <c r="I5" s="4" t="s">
        <v>7</v>
      </c>
      <c r="J5" s="16" t="s">
        <v>8</v>
      </c>
      <c r="K5" s="6"/>
    </row>
    <row r="6" spans="1:12" ht="25.8" x14ac:dyDescent="0.5">
      <c r="A6" s="6"/>
      <c r="B6" s="37">
        <v>42858</v>
      </c>
      <c r="C6" s="38" t="s">
        <v>10</v>
      </c>
      <c r="D6" s="38" t="s">
        <v>54</v>
      </c>
      <c r="E6" s="38">
        <v>168</v>
      </c>
      <c r="F6" s="38">
        <v>164</v>
      </c>
      <c r="G6" s="38">
        <v>4</v>
      </c>
      <c r="H6" s="38">
        <v>10000</v>
      </c>
      <c r="I6" s="38">
        <f>H6*G6</f>
        <v>40000</v>
      </c>
      <c r="J6" s="38" t="s">
        <v>30</v>
      </c>
      <c r="K6" s="6"/>
    </row>
    <row r="7" spans="1:12" ht="25.8" x14ac:dyDescent="0.5">
      <c r="A7" s="6"/>
      <c r="B7" s="37">
        <v>42858</v>
      </c>
      <c r="C7" s="38" t="s">
        <v>10</v>
      </c>
      <c r="D7" s="38" t="s">
        <v>19</v>
      </c>
      <c r="E7" s="38">
        <v>28600</v>
      </c>
      <c r="F7" s="38">
        <v>28100</v>
      </c>
      <c r="G7" s="38">
        <v>500</v>
      </c>
      <c r="H7" s="38">
        <v>200</v>
      </c>
      <c r="I7" s="38">
        <f t="shared" ref="I7:I8" si="0">H7*G7</f>
        <v>100000</v>
      </c>
      <c r="J7" s="38" t="s">
        <v>21</v>
      </c>
      <c r="K7" s="6"/>
    </row>
    <row r="8" spans="1:12" s="25" customFormat="1" ht="25.8" x14ac:dyDescent="0.5">
      <c r="A8" s="54"/>
      <c r="B8" s="37">
        <v>42860</v>
      </c>
      <c r="C8" s="38" t="s">
        <v>11</v>
      </c>
      <c r="D8" s="38" t="s">
        <v>22</v>
      </c>
      <c r="E8" s="38">
        <v>2840</v>
      </c>
      <c r="F8" s="38">
        <v>3030</v>
      </c>
      <c r="G8" s="38">
        <v>190</v>
      </c>
      <c r="H8" s="38">
        <v>200</v>
      </c>
      <c r="I8" s="38">
        <f t="shared" si="0"/>
        <v>38000</v>
      </c>
      <c r="J8" s="38" t="s">
        <v>21</v>
      </c>
      <c r="K8" s="54"/>
    </row>
    <row r="9" spans="1:12" s="25" customFormat="1" ht="25.8" x14ac:dyDescent="0.5">
      <c r="A9" s="54"/>
      <c r="B9" s="37">
        <v>42865</v>
      </c>
      <c r="C9" s="38" t="s">
        <v>10</v>
      </c>
      <c r="D9" s="38" t="s">
        <v>19</v>
      </c>
      <c r="E9" s="38">
        <v>28120</v>
      </c>
      <c r="F9" s="38">
        <v>27970</v>
      </c>
      <c r="G9" s="38">
        <f>E9-F9</f>
        <v>150</v>
      </c>
      <c r="H9" s="38">
        <v>200</v>
      </c>
      <c r="I9" s="38">
        <f>H9*G9</f>
        <v>30000</v>
      </c>
      <c r="J9" s="38" t="s">
        <v>30</v>
      </c>
      <c r="K9" s="54"/>
    </row>
    <row r="10" spans="1:12" ht="25.8" x14ac:dyDescent="0.5">
      <c r="A10" s="6"/>
      <c r="B10" s="7">
        <v>42872</v>
      </c>
      <c r="C10" s="11" t="s">
        <v>10</v>
      </c>
      <c r="D10" s="11" t="s">
        <v>54</v>
      </c>
      <c r="E10" s="8">
        <v>164.5</v>
      </c>
      <c r="F10" s="8">
        <v>160</v>
      </c>
      <c r="G10" s="8">
        <v>4.5</v>
      </c>
      <c r="H10" s="8">
        <v>10000</v>
      </c>
      <c r="I10" s="38">
        <f t="shared" ref="I10:I12" si="1">H10*G10</f>
        <v>45000</v>
      </c>
      <c r="J10" s="8" t="s">
        <v>21</v>
      </c>
      <c r="K10" s="6"/>
    </row>
    <row r="11" spans="1:12" ht="25.8" x14ac:dyDescent="0.5">
      <c r="A11" s="6"/>
      <c r="B11" s="7">
        <v>42873</v>
      </c>
      <c r="C11" s="8" t="s">
        <v>10</v>
      </c>
      <c r="D11" s="8" t="s">
        <v>19</v>
      </c>
      <c r="E11" s="8">
        <v>28650</v>
      </c>
      <c r="F11" s="8">
        <v>28900</v>
      </c>
      <c r="G11" s="8">
        <v>-250</v>
      </c>
      <c r="H11" s="8">
        <v>200</v>
      </c>
      <c r="I11" s="55">
        <f t="shared" si="1"/>
        <v>-50000</v>
      </c>
      <c r="J11" s="8" t="s">
        <v>46</v>
      </c>
      <c r="K11" s="6"/>
    </row>
    <row r="12" spans="1:12" ht="25.8" x14ac:dyDescent="0.5">
      <c r="A12" s="6"/>
      <c r="B12" s="7">
        <v>42881</v>
      </c>
      <c r="C12" s="8" t="s">
        <v>25</v>
      </c>
      <c r="D12" s="8" t="s">
        <v>22</v>
      </c>
      <c r="E12" s="8">
        <v>3130</v>
      </c>
      <c r="F12" s="8">
        <v>3250</v>
      </c>
      <c r="G12" s="8">
        <f>F12-E12</f>
        <v>120</v>
      </c>
      <c r="H12" s="8">
        <v>200</v>
      </c>
      <c r="I12" s="55">
        <f t="shared" si="1"/>
        <v>24000</v>
      </c>
      <c r="J12" s="8" t="s">
        <v>30</v>
      </c>
      <c r="K12" s="6"/>
    </row>
    <row r="13" spans="1:12" ht="25.8" x14ac:dyDescent="0.5">
      <c r="A13" s="6"/>
      <c r="B13" s="8"/>
      <c r="C13" s="8"/>
      <c r="D13" s="8"/>
      <c r="E13" s="8"/>
      <c r="F13" s="8"/>
      <c r="G13" s="8"/>
      <c r="H13" s="8"/>
      <c r="I13" s="9">
        <f>SUM(I6:I12)</f>
        <v>227000</v>
      </c>
      <c r="J13" s="8"/>
      <c r="K13" s="6"/>
    </row>
    <row r="14" spans="1:12" ht="25.8" x14ac:dyDescent="0.5">
      <c r="A14" s="6"/>
      <c r="B14" s="8"/>
      <c r="C14" s="8"/>
      <c r="D14" s="8"/>
      <c r="E14" s="8"/>
      <c r="F14" s="8"/>
      <c r="G14" s="8"/>
      <c r="H14" s="8"/>
      <c r="I14" s="8"/>
      <c r="J14" s="8"/>
      <c r="K14" s="6"/>
    </row>
    <row r="15" spans="1:12" ht="25.8" x14ac:dyDescent="0.5">
      <c r="A15" s="6"/>
      <c r="B15" s="7"/>
      <c r="C15" s="8"/>
      <c r="D15" s="8"/>
      <c r="E15" s="8"/>
      <c r="F15" s="8"/>
      <c r="G15" s="8"/>
      <c r="H15" s="8"/>
      <c r="I15" s="8"/>
      <c r="J15" s="8"/>
      <c r="K15" s="6"/>
    </row>
    <row r="16" spans="1:12" ht="25.8" x14ac:dyDescent="0.5">
      <c r="A16" s="6"/>
      <c r="B16" s="7"/>
      <c r="C16" s="8"/>
      <c r="D16" s="8"/>
      <c r="E16" s="8"/>
      <c r="F16" s="8"/>
      <c r="G16" s="8"/>
      <c r="H16" s="8"/>
      <c r="I16" s="8"/>
      <c r="J16" s="8"/>
      <c r="K16" s="6"/>
    </row>
    <row r="17" spans="1:11" ht="28.8" x14ac:dyDescent="0.55000000000000004">
      <c r="A17" s="6"/>
      <c r="B17" s="7"/>
      <c r="C17" s="8"/>
      <c r="D17" s="8"/>
      <c r="E17" s="8"/>
      <c r="F17" s="8"/>
      <c r="G17" s="8"/>
      <c r="H17" s="8"/>
      <c r="I17" s="17"/>
      <c r="J17" s="8"/>
      <c r="K17" s="6"/>
    </row>
    <row r="18" spans="1:11" ht="28.8" x14ac:dyDescent="0.55000000000000004">
      <c r="A18" s="6"/>
      <c r="B18" s="7"/>
      <c r="C18" s="8"/>
      <c r="D18" s="8"/>
      <c r="E18" s="8"/>
      <c r="F18" s="8"/>
      <c r="G18" s="8"/>
      <c r="H18" s="8"/>
      <c r="I18" s="17"/>
      <c r="J18" s="8"/>
      <c r="K18" s="6"/>
    </row>
    <row r="19" spans="1:11" ht="25.8" x14ac:dyDescent="0.5">
      <c r="A19" s="6"/>
      <c r="B19" s="7"/>
      <c r="C19" s="8"/>
      <c r="D19" s="8"/>
      <c r="E19" s="8"/>
      <c r="F19" s="8"/>
      <c r="G19" s="8"/>
      <c r="H19" s="8"/>
      <c r="I19" s="9"/>
      <c r="J19" s="12"/>
      <c r="K19" s="6"/>
    </row>
    <row r="20" spans="1:11" ht="25.8" x14ac:dyDescent="0.5">
      <c r="A20" s="6"/>
      <c r="B20" s="10"/>
      <c r="C20" s="8"/>
      <c r="D20" s="8"/>
      <c r="E20" s="8"/>
      <c r="F20" s="8"/>
      <c r="G20" s="8"/>
      <c r="H20" s="8"/>
      <c r="I20" s="9"/>
      <c r="J20" s="8"/>
      <c r="K20" s="6"/>
    </row>
    <row r="21" spans="1:11" ht="25.8" x14ac:dyDescent="0.5">
      <c r="A21" s="6"/>
      <c r="B21" s="10"/>
      <c r="C21" s="8"/>
      <c r="D21" s="8"/>
      <c r="E21" s="8"/>
      <c r="F21" s="8"/>
      <c r="G21" s="8"/>
      <c r="H21" s="8"/>
      <c r="I21" s="9"/>
      <c r="J21" s="8"/>
      <c r="K21" s="6"/>
    </row>
    <row r="22" spans="1:11" ht="25.8" x14ac:dyDescent="0.5">
      <c r="A22" s="6"/>
      <c r="B22" s="10"/>
      <c r="C22" s="8"/>
      <c r="D22" s="8"/>
      <c r="E22" s="8"/>
      <c r="F22" s="8"/>
      <c r="G22" s="8"/>
      <c r="H22" s="8"/>
      <c r="I22" s="8"/>
      <c r="J22" s="8"/>
      <c r="K22" s="6"/>
    </row>
    <row r="23" spans="1:11" ht="25.8" x14ac:dyDescent="0.5">
      <c r="B23" s="10"/>
      <c r="C23" s="8"/>
      <c r="D23" s="8"/>
      <c r="E23" s="8"/>
      <c r="F23" s="8"/>
      <c r="G23" s="8"/>
      <c r="H23" s="8"/>
      <c r="I23" s="8"/>
      <c r="J23" s="8"/>
    </row>
    <row r="24" spans="1:11" ht="25.8" x14ac:dyDescent="0.5">
      <c r="I24" s="9"/>
      <c r="J24" s="9"/>
    </row>
  </sheetData>
  <mergeCells count="4">
    <mergeCell ref="B1:I1"/>
    <mergeCell ref="B2:I2"/>
    <mergeCell ref="B3:I3"/>
    <mergeCell ref="B4:I4"/>
  </mergeCells>
  <hyperlinks>
    <hyperlink ref="L2" location="'Home Page'!A1" display="Back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25"/>
  <sheetViews>
    <sheetView workbookViewId="0">
      <selection activeCell="L2" sqref="L2"/>
    </sheetView>
  </sheetViews>
  <sheetFormatPr defaultColWidth="9.109375" defaultRowHeight="14.4" x14ac:dyDescent="0.3"/>
  <cols>
    <col min="1" max="1" width="9.33203125" style="1" customWidth="1"/>
    <col min="2" max="2" width="20.6640625" style="1" bestFit="1" customWidth="1"/>
    <col min="3" max="3" width="12.44140625" style="1" customWidth="1"/>
    <col min="4" max="4" width="21.5546875" style="1" bestFit="1" customWidth="1"/>
    <col min="5" max="5" width="13.44140625" style="1" customWidth="1"/>
    <col min="6" max="7" width="14.6640625" style="1" customWidth="1"/>
    <col min="8" max="8" width="15" style="1" customWidth="1"/>
    <col min="9" max="9" width="18.88671875" style="1" customWidth="1"/>
    <col min="10" max="10" width="24.109375" style="1" bestFit="1" customWidth="1"/>
    <col min="11" max="16384" width="9.109375" style="1"/>
  </cols>
  <sheetData>
    <row r="1" spans="1:12" ht="15" thickBot="1" x14ac:dyDescent="0.35">
      <c r="A1" s="56"/>
      <c r="B1" s="163"/>
      <c r="C1" s="163"/>
      <c r="D1" s="163"/>
      <c r="E1" s="163"/>
      <c r="F1" s="163"/>
      <c r="G1" s="163"/>
      <c r="H1" s="163"/>
      <c r="I1" s="163"/>
      <c r="J1" s="56"/>
      <c r="K1" s="56"/>
    </row>
    <row r="2" spans="1:12" s="25" customFormat="1" ht="34.200000000000003" thickBot="1" x14ac:dyDescent="0.35">
      <c r="A2" s="56" t="s">
        <v>0</v>
      </c>
      <c r="B2" s="164" t="s">
        <v>51</v>
      </c>
      <c r="C2" s="164"/>
      <c r="D2" s="164"/>
      <c r="E2" s="164"/>
      <c r="F2" s="164"/>
      <c r="G2" s="164"/>
      <c r="H2" s="164"/>
      <c r="I2" s="164"/>
      <c r="J2" s="14"/>
      <c r="K2" s="56"/>
      <c r="L2" s="65" t="s">
        <v>115</v>
      </c>
    </row>
    <row r="3" spans="1:12" ht="16.2" thickBot="1" x14ac:dyDescent="0.35">
      <c r="A3" s="6"/>
      <c r="B3" s="165" t="s">
        <v>112</v>
      </c>
      <c r="C3" s="165"/>
      <c r="D3" s="165"/>
      <c r="E3" s="165"/>
      <c r="F3" s="165"/>
      <c r="G3" s="165"/>
      <c r="H3" s="165"/>
      <c r="I3" s="165"/>
      <c r="J3" s="18"/>
      <c r="K3" s="6"/>
    </row>
    <row r="4" spans="1:12" ht="16.2" thickBot="1" x14ac:dyDescent="0.35">
      <c r="A4" s="6"/>
      <c r="B4" s="165" t="s">
        <v>81</v>
      </c>
      <c r="C4" s="165"/>
      <c r="D4" s="165"/>
      <c r="E4" s="165"/>
      <c r="F4" s="165"/>
      <c r="G4" s="165"/>
      <c r="H4" s="165"/>
      <c r="I4" s="165"/>
      <c r="J4" s="19"/>
      <c r="K4" s="6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20</v>
      </c>
      <c r="H5" s="4" t="s">
        <v>6</v>
      </c>
      <c r="I5" s="4" t="s">
        <v>7</v>
      </c>
      <c r="J5" s="16" t="s">
        <v>8</v>
      </c>
      <c r="K5" s="6"/>
    </row>
    <row r="6" spans="1:12" ht="25.8" x14ac:dyDescent="0.5">
      <c r="A6" s="6"/>
      <c r="B6" s="37">
        <v>42888</v>
      </c>
      <c r="C6" s="38" t="s">
        <v>10</v>
      </c>
      <c r="D6" s="38" t="s">
        <v>19</v>
      </c>
      <c r="E6" s="38">
        <v>28900</v>
      </c>
      <c r="F6" s="38">
        <v>29200</v>
      </c>
      <c r="G6" s="38">
        <v>-300</v>
      </c>
      <c r="H6" s="38">
        <v>200</v>
      </c>
      <c r="I6" s="38">
        <f>H6*G6</f>
        <v>-60000</v>
      </c>
      <c r="J6" s="38" t="s">
        <v>46</v>
      </c>
      <c r="K6" s="6"/>
    </row>
    <row r="7" spans="1:12" ht="25.8" x14ac:dyDescent="0.5">
      <c r="A7" s="6"/>
      <c r="B7" s="37">
        <v>42888</v>
      </c>
      <c r="C7" s="38" t="s">
        <v>11</v>
      </c>
      <c r="D7" s="38" t="s">
        <v>22</v>
      </c>
      <c r="E7" s="38">
        <v>3035</v>
      </c>
      <c r="F7" s="38">
        <v>3110</v>
      </c>
      <c r="G7" s="38">
        <v>75</v>
      </c>
      <c r="H7" s="38">
        <v>200</v>
      </c>
      <c r="I7" s="38">
        <f t="shared" ref="I7:I11" si="0">H7*G7</f>
        <v>15000</v>
      </c>
      <c r="J7" s="38" t="s">
        <v>30</v>
      </c>
      <c r="K7" s="6"/>
    </row>
    <row r="8" spans="1:12" s="25" customFormat="1" ht="25.8" x14ac:dyDescent="0.5">
      <c r="A8" s="56"/>
      <c r="B8" s="37">
        <v>42893</v>
      </c>
      <c r="C8" s="38" t="s">
        <v>10</v>
      </c>
      <c r="D8" s="38" t="s">
        <v>54</v>
      </c>
      <c r="E8" s="38">
        <v>158.5</v>
      </c>
      <c r="F8" s="38">
        <v>156.5</v>
      </c>
      <c r="G8" s="38">
        <v>2</v>
      </c>
      <c r="H8" s="38">
        <v>10000</v>
      </c>
      <c r="I8" s="38">
        <f t="shared" si="0"/>
        <v>20000</v>
      </c>
      <c r="J8" s="38" t="s">
        <v>30</v>
      </c>
      <c r="K8" s="56"/>
    </row>
    <row r="9" spans="1:12" s="25" customFormat="1" ht="25.8" x14ac:dyDescent="0.5">
      <c r="A9" s="57"/>
      <c r="B9" s="37">
        <v>42902</v>
      </c>
      <c r="C9" s="38" t="s">
        <v>10</v>
      </c>
      <c r="D9" s="38" t="s">
        <v>54</v>
      </c>
      <c r="E9" s="38">
        <v>163.80000000000001</v>
      </c>
      <c r="F9" s="38">
        <v>162</v>
      </c>
      <c r="G9" s="38">
        <v>1.8</v>
      </c>
      <c r="H9" s="38">
        <v>10000</v>
      </c>
      <c r="I9" s="38">
        <f t="shared" si="0"/>
        <v>18000</v>
      </c>
      <c r="J9" s="38" t="s">
        <v>103</v>
      </c>
      <c r="K9" s="57"/>
    </row>
    <row r="10" spans="1:12" s="25" customFormat="1" ht="25.8" x14ac:dyDescent="0.5">
      <c r="A10" s="56"/>
      <c r="B10" s="37">
        <v>42902</v>
      </c>
      <c r="C10" s="38" t="s">
        <v>10</v>
      </c>
      <c r="D10" s="38" t="s">
        <v>19</v>
      </c>
      <c r="E10" s="38">
        <v>28800</v>
      </c>
      <c r="F10" s="38">
        <v>28500</v>
      </c>
      <c r="G10" s="38">
        <v>300</v>
      </c>
      <c r="H10" s="38">
        <v>200</v>
      </c>
      <c r="I10" s="38">
        <f t="shared" si="0"/>
        <v>60000</v>
      </c>
      <c r="J10" s="38" t="s">
        <v>30</v>
      </c>
      <c r="K10" s="56"/>
    </row>
    <row r="11" spans="1:12" ht="25.8" x14ac:dyDescent="0.5">
      <c r="A11" s="6"/>
      <c r="B11" s="7">
        <v>42907</v>
      </c>
      <c r="C11" s="11" t="s">
        <v>10</v>
      </c>
      <c r="D11" s="11" t="s">
        <v>54</v>
      </c>
      <c r="E11" s="8">
        <v>165.5</v>
      </c>
      <c r="F11" s="8">
        <v>168</v>
      </c>
      <c r="G11" s="8">
        <v>-2.5</v>
      </c>
      <c r="H11" s="8">
        <v>10000</v>
      </c>
      <c r="I11" s="38">
        <f t="shared" si="0"/>
        <v>-25000</v>
      </c>
      <c r="J11" s="8" t="s">
        <v>113</v>
      </c>
      <c r="K11" s="6"/>
    </row>
    <row r="12" spans="1:12" ht="25.8" x14ac:dyDescent="0.5">
      <c r="A12" s="6"/>
      <c r="B12" s="7"/>
      <c r="C12" s="8"/>
      <c r="D12" s="8"/>
      <c r="E12" s="8"/>
      <c r="F12" s="8"/>
      <c r="G12" s="8"/>
      <c r="H12" s="8"/>
      <c r="I12" s="39">
        <f>SUM(I6:I11)</f>
        <v>28000</v>
      </c>
      <c r="J12" s="8"/>
      <c r="K12" s="6"/>
    </row>
    <row r="13" spans="1:12" ht="25.8" x14ac:dyDescent="0.5">
      <c r="A13" s="6"/>
      <c r="B13" s="7"/>
      <c r="C13" s="8"/>
      <c r="D13" s="8"/>
      <c r="E13" s="8"/>
      <c r="F13" s="8"/>
      <c r="G13" s="8"/>
      <c r="H13" s="8"/>
      <c r="I13" s="55"/>
      <c r="J13" s="8"/>
      <c r="K13" s="6"/>
    </row>
    <row r="14" spans="1:12" ht="25.8" x14ac:dyDescent="0.5">
      <c r="A14" s="6"/>
      <c r="B14" s="8"/>
      <c r="C14" s="8"/>
      <c r="D14" s="8"/>
      <c r="E14" s="8"/>
      <c r="F14" s="8"/>
      <c r="G14" s="8"/>
      <c r="H14" s="8"/>
      <c r="I14" s="9"/>
      <c r="J14" s="8"/>
      <c r="K14" s="6"/>
    </row>
    <row r="15" spans="1:12" ht="25.8" x14ac:dyDescent="0.5">
      <c r="A15" s="6"/>
      <c r="B15" s="8"/>
      <c r="C15" s="8"/>
      <c r="D15" s="8"/>
      <c r="E15" s="8"/>
      <c r="F15" s="8"/>
      <c r="G15" s="8"/>
      <c r="H15" s="8"/>
      <c r="I15" s="8"/>
      <c r="J15" s="8"/>
      <c r="K15" s="6"/>
    </row>
    <row r="16" spans="1:12" ht="25.8" x14ac:dyDescent="0.5">
      <c r="A16" s="6"/>
      <c r="B16" s="7"/>
      <c r="C16" s="8"/>
      <c r="D16" s="8"/>
      <c r="E16" s="8"/>
      <c r="F16" s="8"/>
      <c r="G16" s="8"/>
      <c r="H16" s="8"/>
      <c r="I16" s="8"/>
      <c r="J16" s="8"/>
      <c r="K16" s="6"/>
    </row>
    <row r="17" spans="1:11" ht="25.8" x14ac:dyDescent="0.5">
      <c r="A17" s="6"/>
      <c r="B17" s="7"/>
      <c r="C17" s="8"/>
      <c r="D17" s="8"/>
      <c r="E17" s="8"/>
      <c r="F17" s="8"/>
      <c r="G17" s="8"/>
      <c r="H17" s="8"/>
      <c r="I17" s="8"/>
      <c r="J17" s="8"/>
      <c r="K17" s="6"/>
    </row>
    <row r="18" spans="1:11" ht="28.8" x14ac:dyDescent="0.55000000000000004">
      <c r="A18" s="6"/>
      <c r="B18" s="7"/>
      <c r="C18" s="8"/>
      <c r="D18" s="8"/>
      <c r="E18" s="8"/>
      <c r="F18" s="8"/>
      <c r="G18" s="8"/>
      <c r="H18" s="8"/>
      <c r="I18" s="17"/>
      <c r="J18" s="8"/>
      <c r="K18" s="6"/>
    </row>
    <row r="19" spans="1:11" ht="28.8" x14ac:dyDescent="0.55000000000000004">
      <c r="A19" s="6"/>
      <c r="B19" s="7"/>
      <c r="C19" s="8"/>
      <c r="D19" s="8"/>
      <c r="E19" s="8"/>
      <c r="F19" s="8"/>
      <c r="G19" s="8"/>
      <c r="H19" s="8"/>
      <c r="I19" s="17"/>
      <c r="J19" s="8"/>
      <c r="K19" s="6"/>
    </row>
    <row r="20" spans="1:11" ht="25.8" x14ac:dyDescent="0.5">
      <c r="A20" s="6"/>
      <c r="B20" s="7"/>
      <c r="C20" s="8"/>
      <c r="D20" s="8"/>
      <c r="E20" s="8"/>
      <c r="F20" s="8"/>
      <c r="G20" s="8"/>
      <c r="H20" s="8"/>
      <c r="I20" s="9"/>
      <c r="J20" s="12"/>
      <c r="K20" s="6"/>
    </row>
    <row r="21" spans="1:11" ht="25.8" x14ac:dyDescent="0.5">
      <c r="A21" s="6"/>
      <c r="B21" s="10"/>
      <c r="C21" s="8"/>
      <c r="D21" s="8"/>
      <c r="E21" s="8"/>
      <c r="F21" s="8"/>
      <c r="G21" s="8"/>
      <c r="H21" s="8"/>
      <c r="I21" s="9"/>
      <c r="J21" s="8"/>
      <c r="K21" s="6"/>
    </row>
    <row r="22" spans="1:11" ht="25.8" x14ac:dyDescent="0.5">
      <c r="A22" s="6"/>
      <c r="B22" s="10"/>
      <c r="C22" s="8"/>
      <c r="D22" s="8"/>
      <c r="E22" s="8"/>
      <c r="F22" s="8"/>
      <c r="G22" s="8"/>
      <c r="H22" s="8"/>
      <c r="I22" s="9"/>
      <c r="J22" s="8"/>
      <c r="K22" s="6"/>
    </row>
    <row r="23" spans="1:11" ht="25.8" x14ac:dyDescent="0.5">
      <c r="A23" s="6"/>
      <c r="B23" s="10"/>
      <c r="C23" s="8"/>
      <c r="D23" s="8"/>
      <c r="E23" s="8"/>
      <c r="F23" s="8"/>
      <c r="G23" s="8"/>
      <c r="H23" s="8"/>
      <c r="I23" s="8"/>
      <c r="J23" s="8"/>
      <c r="K23" s="6"/>
    </row>
    <row r="24" spans="1:11" ht="25.8" x14ac:dyDescent="0.5">
      <c r="B24" s="10"/>
      <c r="C24" s="8"/>
      <c r="D24" s="8"/>
      <c r="E24" s="8"/>
      <c r="F24" s="8"/>
      <c r="G24" s="8"/>
      <c r="H24" s="8"/>
      <c r="I24" s="8"/>
      <c r="J24" s="8"/>
    </row>
    <row r="25" spans="1:11" ht="25.8" x14ac:dyDescent="0.5">
      <c r="I25" s="9"/>
      <c r="J25" s="9"/>
    </row>
  </sheetData>
  <mergeCells count="4">
    <mergeCell ref="B1:I1"/>
    <mergeCell ref="B2:I2"/>
    <mergeCell ref="B3:I3"/>
    <mergeCell ref="B4:I4"/>
  </mergeCells>
  <hyperlinks>
    <hyperlink ref="L2" location="'Home Page'!A1" display="Back" xr:uid="{00000000-0004-0000-1500-000000000000}"/>
  </hyperlinks>
  <pageMargins left="0.7" right="0.7" top="0.75" bottom="0.75" header="0.3" footer="0.3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24"/>
  <sheetViews>
    <sheetView workbookViewId="0">
      <selection activeCell="L2" sqref="L2"/>
    </sheetView>
  </sheetViews>
  <sheetFormatPr defaultColWidth="9.109375" defaultRowHeight="14.4" x14ac:dyDescent="0.3"/>
  <cols>
    <col min="1" max="1" width="9.33203125" style="1" customWidth="1"/>
    <col min="2" max="2" width="20.6640625" style="1" bestFit="1" customWidth="1"/>
    <col min="3" max="3" width="12.44140625" style="1" customWidth="1"/>
    <col min="4" max="4" width="21.5546875" style="1" bestFit="1" customWidth="1"/>
    <col min="5" max="5" width="13.44140625" style="1" customWidth="1"/>
    <col min="6" max="7" width="14.6640625" style="1" customWidth="1"/>
    <col min="8" max="8" width="15" style="1" customWidth="1"/>
    <col min="9" max="9" width="18.88671875" style="1" customWidth="1"/>
    <col min="10" max="10" width="24.109375" style="1" bestFit="1" customWidth="1"/>
    <col min="11" max="16384" width="9.109375" style="1"/>
  </cols>
  <sheetData>
    <row r="1" spans="1:12" ht="15" thickBot="1" x14ac:dyDescent="0.35">
      <c r="A1" s="58"/>
      <c r="B1" s="163"/>
      <c r="C1" s="163"/>
      <c r="D1" s="163"/>
      <c r="E1" s="163"/>
      <c r="F1" s="163"/>
      <c r="G1" s="163"/>
      <c r="H1" s="163"/>
      <c r="I1" s="163"/>
      <c r="J1" s="58"/>
      <c r="K1" s="58"/>
    </row>
    <row r="2" spans="1:12" s="25" customFormat="1" ht="34.200000000000003" thickBot="1" x14ac:dyDescent="0.35">
      <c r="A2" s="58" t="s">
        <v>0</v>
      </c>
      <c r="B2" s="164" t="s">
        <v>51</v>
      </c>
      <c r="C2" s="164"/>
      <c r="D2" s="164"/>
      <c r="E2" s="164"/>
      <c r="F2" s="164"/>
      <c r="G2" s="164"/>
      <c r="H2" s="164"/>
      <c r="I2" s="164"/>
      <c r="J2" s="14"/>
      <c r="K2" s="58"/>
      <c r="L2" s="65" t="s">
        <v>115</v>
      </c>
    </row>
    <row r="3" spans="1:12" ht="16.2" thickBot="1" x14ac:dyDescent="0.35">
      <c r="A3" s="6"/>
      <c r="B3" s="165" t="s">
        <v>114</v>
      </c>
      <c r="C3" s="165"/>
      <c r="D3" s="165"/>
      <c r="E3" s="165"/>
      <c r="F3" s="165"/>
      <c r="G3" s="165"/>
      <c r="H3" s="165"/>
      <c r="I3" s="165"/>
      <c r="J3" s="18"/>
      <c r="K3" s="6"/>
    </row>
    <row r="4" spans="1:12" ht="16.2" thickBot="1" x14ac:dyDescent="0.35">
      <c r="A4" s="6"/>
      <c r="B4" s="165" t="s">
        <v>81</v>
      </c>
      <c r="C4" s="165"/>
      <c r="D4" s="165"/>
      <c r="E4" s="165"/>
      <c r="F4" s="165"/>
      <c r="G4" s="165"/>
      <c r="H4" s="165"/>
      <c r="I4" s="165"/>
      <c r="J4" s="19"/>
      <c r="K4" s="6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20</v>
      </c>
      <c r="H5" s="4" t="s">
        <v>6</v>
      </c>
      <c r="I5" s="4" t="s">
        <v>7</v>
      </c>
      <c r="J5" s="16" t="s">
        <v>8</v>
      </c>
      <c r="K5" s="6"/>
    </row>
    <row r="6" spans="1:12" ht="25.8" x14ac:dyDescent="0.5">
      <c r="A6" s="6"/>
      <c r="B6" s="37">
        <v>42919</v>
      </c>
      <c r="C6" s="38" t="s">
        <v>10</v>
      </c>
      <c r="D6" s="38" t="s">
        <v>22</v>
      </c>
      <c r="E6" s="38">
        <v>3050</v>
      </c>
      <c r="F6" s="38">
        <v>2915</v>
      </c>
      <c r="G6" s="38">
        <f>E6-F6</f>
        <v>135</v>
      </c>
      <c r="H6" s="38">
        <v>200</v>
      </c>
      <c r="I6" s="38">
        <f>H6*G6</f>
        <v>27000</v>
      </c>
      <c r="J6" s="38" t="s">
        <v>21</v>
      </c>
      <c r="K6" s="6"/>
    </row>
    <row r="7" spans="1:12" ht="25.8" x14ac:dyDescent="0.5">
      <c r="A7" s="6"/>
      <c r="B7" s="37">
        <v>42921</v>
      </c>
      <c r="C7" s="38" t="s">
        <v>11</v>
      </c>
      <c r="D7" s="38" t="s">
        <v>19</v>
      </c>
      <c r="E7" s="38">
        <v>28020</v>
      </c>
      <c r="F7" s="38">
        <v>28170</v>
      </c>
      <c r="G7" s="38">
        <f>F7-E7</f>
        <v>150</v>
      </c>
      <c r="H7" s="38">
        <v>200</v>
      </c>
      <c r="I7" s="38">
        <f t="shared" ref="I7:I11" si="0">H7*G7</f>
        <v>30000</v>
      </c>
      <c r="J7" s="38" t="s">
        <v>86</v>
      </c>
      <c r="K7" s="6"/>
    </row>
    <row r="8" spans="1:12" s="25" customFormat="1" ht="25.8" x14ac:dyDescent="0.5">
      <c r="A8" s="58"/>
      <c r="B8" s="37">
        <v>42927</v>
      </c>
      <c r="C8" s="38" t="s">
        <v>10</v>
      </c>
      <c r="D8" s="38" t="s">
        <v>54</v>
      </c>
      <c r="E8" s="38">
        <v>180.5</v>
      </c>
      <c r="F8" s="38">
        <v>179</v>
      </c>
      <c r="G8" s="38">
        <v>1.5</v>
      </c>
      <c r="H8" s="38">
        <v>10000</v>
      </c>
      <c r="I8" s="38">
        <f t="shared" si="0"/>
        <v>15000</v>
      </c>
      <c r="J8" s="38" t="s">
        <v>103</v>
      </c>
      <c r="K8" s="58"/>
    </row>
    <row r="9" spans="1:12" s="25" customFormat="1" ht="25.8" x14ac:dyDescent="0.5">
      <c r="A9" s="58"/>
      <c r="B9" s="37">
        <v>42930</v>
      </c>
      <c r="C9" s="38" t="s">
        <v>10</v>
      </c>
      <c r="D9" s="38" t="s">
        <v>54</v>
      </c>
      <c r="E9" s="38">
        <v>179</v>
      </c>
      <c r="F9" s="38">
        <v>182</v>
      </c>
      <c r="G9" s="38">
        <v>-3</v>
      </c>
      <c r="H9" s="38">
        <v>10000</v>
      </c>
      <c r="I9" s="38">
        <f t="shared" si="0"/>
        <v>-30000</v>
      </c>
      <c r="J9" s="38" t="s">
        <v>46</v>
      </c>
      <c r="K9" s="58"/>
    </row>
    <row r="10" spans="1:12" s="25" customFormat="1" ht="25.8" x14ac:dyDescent="0.5">
      <c r="A10" s="58"/>
      <c r="B10" s="37">
        <v>42930</v>
      </c>
      <c r="C10" s="38" t="s">
        <v>10</v>
      </c>
      <c r="D10" s="38" t="s">
        <v>22</v>
      </c>
      <c r="E10" s="38">
        <v>3000</v>
      </c>
      <c r="F10" s="38">
        <v>2960</v>
      </c>
      <c r="G10" s="38">
        <v>40</v>
      </c>
      <c r="H10" s="38">
        <v>200</v>
      </c>
      <c r="I10" s="38">
        <f t="shared" si="0"/>
        <v>8000</v>
      </c>
      <c r="J10" s="38" t="s">
        <v>103</v>
      </c>
      <c r="K10" s="58"/>
    </row>
    <row r="11" spans="1:12" ht="25.8" x14ac:dyDescent="0.5">
      <c r="A11" s="6"/>
      <c r="B11" s="7">
        <v>42937</v>
      </c>
      <c r="C11" s="11" t="s">
        <v>25</v>
      </c>
      <c r="D11" s="11" t="s">
        <v>22</v>
      </c>
      <c r="E11" s="8">
        <v>2995</v>
      </c>
      <c r="F11" s="8">
        <v>3060</v>
      </c>
      <c r="G11" s="8">
        <v>65</v>
      </c>
      <c r="H11" s="8">
        <v>200</v>
      </c>
      <c r="I11" s="38">
        <f t="shared" si="0"/>
        <v>13000</v>
      </c>
      <c r="J11" s="8" t="s">
        <v>30</v>
      </c>
      <c r="K11" s="6"/>
    </row>
    <row r="12" spans="1:12" ht="25.8" x14ac:dyDescent="0.5">
      <c r="A12" s="6"/>
      <c r="B12" s="7"/>
      <c r="C12" s="8"/>
      <c r="D12" s="8"/>
      <c r="E12" s="8"/>
      <c r="F12" s="8"/>
      <c r="G12" s="8"/>
      <c r="H12" s="8"/>
      <c r="I12" s="59">
        <f>SUM(I6:I11)</f>
        <v>63000</v>
      </c>
      <c r="J12" s="8"/>
      <c r="K12" s="6"/>
    </row>
    <row r="13" spans="1:12" ht="25.8" x14ac:dyDescent="0.5">
      <c r="A13" s="6"/>
      <c r="B13" s="8"/>
      <c r="C13" s="8"/>
      <c r="D13" s="8"/>
      <c r="E13" s="8"/>
      <c r="F13" s="8"/>
      <c r="G13" s="8"/>
      <c r="H13" s="8"/>
      <c r="I13" s="9"/>
      <c r="J13" s="8"/>
      <c r="K13" s="6"/>
    </row>
    <row r="14" spans="1:12" ht="25.8" x14ac:dyDescent="0.5">
      <c r="A14" s="6"/>
      <c r="B14" s="8"/>
      <c r="C14" s="8"/>
      <c r="D14" s="8"/>
      <c r="E14" s="8"/>
      <c r="F14" s="8"/>
      <c r="G14" s="8"/>
      <c r="H14" s="8"/>
      <c r="I14" s="8"/>
      <c r="J14" s="8"/>
      <c r="K14" s="6"/>
    </row>
    <row r="15" spans="1:12" ht="25.8" x14ac:dyDescent="0.5">
      <c r="A15" s="6"/>
      <c r="B15" s="7"/>
      <c r="C15" s="8"/>
      <c r="D15" s="8"/>
      <c r="E15" s="8"/>
      <c r="F15" s="8"/>
      <c r="G15" s="8"/>
      <c r="H15" s="8"/>
      <c r="I15" s="8"/>
      <c r="J15" s="8"/>
      <c r="K15" s="6"/>
    </row>
    <row r="16" spans="1:12" ht="25.8" x14ac:dyDescent="0.5">
      <c r="A16" s="6"/>
      <c r="B16" s="7"/>
      <c r="C16" s="8"/>
      <c r="D16" s="8"/>
      <c r="E16" s="8"/>
      <c r="F16" s="8"/>
      <c r="G16" s="8"/>
      <c r="H16" s="8"/>
      <c r="I16" s="8"/>
      <c r="J16" s="8"/>
      <c r="K16" s="6"/>
    </row>
    <row r="17" spans="1:11" ht="28.8" x14ac:dyDescent="0.55000000000000004">
      <c r="A17" s="6"/>
      <c r="B17" s="7"/>
      <c r="C17" s="8"/>
      <c r="D17" s="8"/>
      <c r="E17" s="8"/>
      <c r="F17" s="8"/>
      <c r="G17" s="8"/>
      <c r="H17" s="8"/>
      <c r="I17" s="17"/>
      <c r="J17" s="8"/>
      <c r="K17" s="6"/>
    </row>
    <row r="18" spans="1:11" ht="28.8" x14ac:dyDescent="0.55000000000000004">
      <c r="A18" s="6"/>
      <c r="B18" s="7"/>
      <c r="C18" s="8"/>
      <c r="D18" s="8"/>
      <c r="E18" s="8"/>
      <c r="F18" s="8"/>
      <c r="G18" s="8"/>
      <c r="H18" s="8"/>
      <c r="I18" s="17"/>
      <c r="J18" s="8"/>
      <c r="K18" s="6"/>
    </row>
    <row r="19" spans="1:11" ht="25.8" x14ac:dyDescent="0.5">
      <c r="A19" s="6"/>
      <c r="B19" s="7"/>
      <c r="C19" s="8"/>
      <c r="D19" s="8"/>
      <c r="E19" s="8"/>
      <c r="F19" s="8"/>
      <c r="G19" s="8"/>
      <c r="H19" s="8"/>
      <c r="I19" s="9"/>
      <c r="J19" s="12"/>
      <c r="K19" s="6"/>
    </row>
    <row r="20" spans="1:11" ht="25.8" x14ac:dyDescent="0.5">
      <c r="A20" s="6"/>
      <c r="B20" s="10"/>
      <c r="C20" s="8"/>
      <c r="D20" s="8"/>
      <c r="E20" s="8"/>
      <c r="F20" s="8"/>
      <c r="G20" s="8"/>
      <c r="H20" s="8"/>
      <c r="I20" s="9"/>
      <c r="J20" s="8"/>
      <c r="K20" s="6"/>
    </row>
    <row r="21" spans="1:11" ht="25.8" x14ac:dyDescent="0.5">
      <c r="A21" s="6"/>
      <c r="B21" s="10"/>
      <c r="C21" s="8"/>
      <c r="D21" s="8"/>
      <c r="E21" s="8"/>
      <c r="F21" s="8"/>
      <c r="G21" s="8"/>
      <c r="H21" s="8"/>
      <c r="I21" s="9"/>
      <c r="J21" s="8"/>
      <c r="K21" s="6"/>
    </row>
    <row r="22" spans="1:11" ht="25.8" x14ac:dyDescent="0.5">
      <c r="A22" s="6"/>
      <c r="B22" s="10"/>
      <c r="C22" s="8"/>
      <c r="D22" s="8"/>
      <c r="E22" s="8"/>
      <c r="F22" s="8"/>
      <c r="G22" s="8"/>
      <c r="H22" s="8"/>
      <c r="I22" s="8"/>
      <c r="J22" s="8"/>
      <c r="K22" s="6"/>
    </row>
    <row r="23" spans="1:11" ht="25.8" x14ac:dyDescent="0.5">
      <c r="B23" s="10"/>
      <c r="C23" s="8"/>
      <c r="D23" s="8"/>
      <c r="E23" s="8"/>
      <c r="F23" s="8"/>
      <c r="G23" s="8"/>
      <c r="H23" s="8"/>
      <c r="I23" s="8"/>
      <c r="J23" s="8"/>
    </row>
    <row r="24" spans="1:11" ht="25.8" x14ac:dyDescent="0.5">
      <c r="I24" s="9"/>
      <c r="J24" s="9"/>
    </row>
  </sheetData>
  <mergeCells count="4">
    <mergeCell ref="B1:I1"/>
    <mergeCell ref="B2:I2"/>
    <mergeCell ref="B3:I3"/>
    <mergeCell ref="B4:I4"/>
  </mergeCells>
  <hyperlinks>
    <hyperlink ref="L2" location="'Home Page'!A1" display="Back" xr:uid="{00000000-0004-0000-1600-000000000000}"/>
  </hyperlinks>
  <pageMargins left="0.7" right="0.7" top="0.75" bottom="0.75" header="0.3" footer="0.3"/>
  <pageSetup paperSize="9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X22"/>
  <sheetViews>
    <sheetView zoomScale="97" zoomScaleNormal="97" workbookViewId="0">
      <selection activeCell="G11" sqref="G11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11" width="11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42948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5</v>
      </c>
      <c r="P4" s="206">
        <f>W20</f>
        <v>5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68">
        <v>1</v>
      </c>
      <c r="C6" s="69">
        <v>42948</v>
      </c>
      <c r="D6" s="70" t="s">
        <v>11</v>
      </c>
      <c r="E6" s="70" t="s">
        <v>19</v>
      </c>
      <c r="F6" s="71">
        <v>28700</v>
      </c>
      <c r="G6" s="71">
        <v>28800</v>
      </c>
      <c r="H6" s="71">
        <v>100</v>
      </c>
      <c r="I6" s="71">
        <v>200</v>
      </c>
      <c r="J6" s="71">
        <f t="shared" ref="J6:J9" si="0">H6*I6</f>
        <v>20000</v>
      </c>
      <c r="K6" s="72" t="s">
        <v>30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73">
        <f>B6+1</f>
        <v>2</v>
      </c>
      <c r="C7" s="74">
        <v>42964</v>
      </c>
      <c r="D7" s="75" t="s">
        <v>10</v>
      </c>
      <c r="E7" s="75" t="s">
        <v>54</v>
      </c>
      <c r="F7" s="76">
        <v>200</v>
      </c>
      <c r="G7" s="76">
        <v>195.5</v>
      </c>
      <c r="H7" s="76">
        <v>4.5</v>
      </c>
      <c r="I7" s="76">
        <v>10000</v>
      </c>
      <c r="J7" s="76">
        <f t="shared" si="0"/>
        <v>45000</v>
      </c>
      <c r="K7" s="77" t="s">
        <v>30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73">
        <f t="shared" ref="B8:B20" si="3">B7+1</f>
        <v>3</v>
      </c>
      <c r="C8" s="74">
        <v>42965</v>
      </c>
      <c r="D8" s="75" t="s">
        <v>10</v>
      </c>
      <c r="E8" s="75" t="s">
        <v>19</v>
      </c>
      <c r="F8" s="76">
        <v>29400</v>
      </c>
      <c r="G8" s="76">
        <v>29100</v>
      </c>
      <c r="H8" s="76">
        <v>300</v>
      </c>
      <c r="I8" s="76">
        <v>200</v>
      </c>
      <c r="J8" s="76">
        <f t="shared" si="0"/>
        <v>60000</v>
      </c>
      <c r="K8" s="77" t="s">
        <v>30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73">
        <f t="shared" si="3"/>
        <v>4</v>
      </c>
      <c r="C9" s="74">
        <v>42968</v>
      </c>
      <c r="D9" s="75" t="s">
        <v>10</v>
      </c>
      <c r="E9" s="75" t="s">
        <v>54</v>
      </c>
      <c r="F9" s="76">
        <v>202</v>
      </c>
      <c r="G9" s="138">
        <v>196</v>
      </c>
      <c r="H9" s="138">
        <v>6</v>
      </c>
      <c r="I9" s="76">
        <v>10000</v>
      </c>
      <c r="J9" s="76">
        <f t="shared" si="0"/>
        <v>60000</v>
      </c>
      <c r="K9" s="77" t="s">
        <v>30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73">
        <f t="shared" si="3"/>
        <v>5</v>
      </c>
      <c r="C10" s="74">
        <v>42977</v>
      </c>
      <c r="D10" s="75" t="s">
        <v>10</v>
      </c>
      <c r="E10" s="75" t="s">
        <v>19</v>
      </c>
      <c r="F10" s="76">
        <v>29600</v>
      </c>
      <c r="G10" s="76">
        <v>29470</v>
      </c>
      <c r="H10" s="76">
        <v>130</v>
      </c>
      <c r="I10" s="76">
        <v>200</v>
      </c>
      <c r="J10" s="76">
        <f t="shared" ref="J10:J20" si="4">H10*I10</f>
        <v>26000</v>
      </c>
      <c r="K10" s="77" t="s">
        <v>30</v>
      </c>
      <c r="L10" s="67"/>
      <c r="W10" s="64">
        <f t="shared" si="1"/>
        <v>1</v>
      </c>
      <c r="X10" s="64">
        <f t="shared" si="2"/>
        <v>0</v>
      </c>
    </row>
    <row r="11" spans="1:24" ht="15" thickBot="1" x14ac:dyDescent="0.35">
      <c r="A11" s="66"/>
      <c r="B11" s="73">
        <f t="shared" si="3"/>
        <v>6</v>
      </c>
      <c r="C11" s="74"/>
      <c r="D11" s="75"/>
      <c r="E11" s="75"/>
      <c r="F11" s="76"/>
      <c r="G11" s="76"/>
      <c r="H11" s="76"/>
      <c r="I11" s="76"/>
      <c r="J11" s="76">
        <f t="shared" si="4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73">
        <f t="shared" si="3"/>
        <v>7</v>
      </c>
      <c r="C12" s="74"/>
      <c r="D12" s="75"/>
      <c r="E12" s="75"/>
      <c r="F12" s="76"/>
      <c r="G12" s="76"/>
      <c r="H12" s="76"/>
      <c r="I12" s="76"/>
      <c r="J12" s="76">
        <f t="shared" si="4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73">
        <f t="shared" si="3"/>
        <v>8</v>
      </c>
      <c r="C13" s="74"/>
      <c r="D13" s="75"/>
      <c r="E13" s="75"/>
      <c r="F13" s="76"/>
      <c r="G13" s="76"/>
      <c r="H13" s="76"/>
      <c r="I13" s="76"/>
      <c r="J13" s="76">
        <f t="shared" si="4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73">
        <f t="shared" si="3"/>
        <v>9</v>
      </c>
      <c r="C14" s="74"/>
      <c r="D14" s="75"/>
      <c r="E14" s="75"/>
      <c r="F14" s="76"/>
      <c r="G14" s="76"/>
      <c r="H14" s="76"/>
      <c r="I14" s="76"/>
      <c r="J14" s="76">
        <f t="shared" si="4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73">
        <f t="shared" si="3"/>
        <v>10</v>
      </c>
      <c r="C15" s="74"/>
      <c r="D15" s="75"/>
      <c r="E15" s="75"/>
      <c r="F15" s="76"/>
      <c r="G15" s="76"/>
      <c r="H15" s="76"/>
      <c r="I15" s="76"/>
      <c r="J15" s="76">
        <f t="shared" si="4"/>
        <v>0</v>
      </c>
      <c r="K15" s="77"/>
      <c r="L15" s="67"/>
      <c r="N15" s="81"/>
      <c r="O15" s="82"/>
      <c r="P15" s="82"/>
      <c r="Q15" s="82"/>
      <c r="R15" s="82"/>
      <c r="S15" s="83"/>
      <c r="W15" s="64">
        <f>IF($J15&gt;0,1,0)</f>
        <v>0</v>
      </c>
      <c r="X15" s="64">
        <f>IF($J15&lt;0,1,0)</f>
        <v>0</v>
      </c>
    </row>
    <row r="16" spans="1:24" x14ac:dyDescent="0.3">
      <c r="A16" s="66"/>
      <c r="B16" s="73">
        <f t="shared" si="3"/>
        <v>11</v>
      </c>
      <c r="C16" s="74"/>
      <c r="D16" s="75"/>
      <c r="E16" s="75"/>
      <c r="F16" s="76"/>
      <c r="G16" s="76"/>
      <c r="H16" s="76"/>
      <c r="I16" s="76"/>
      <c r="J16" s="76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>IF($J16&gt;0,1,0)</f>
        <v>0</v>
      </c>
      <c r="X16" s="64">
        <f>IF($J16&lt;0,1,0)</f>
        <v>0</v>
      </c>
    </row>
    <row r="17" spans="1:24" x14ac:dyDescent="0.3">
      <c r="A17" s="66"/>
      <c r="B17" s="73">
        <f t="shared" si="3"/>
        <v>12</v>
      </c>
      <c r="C17" s="74"/>
      <c r="D17" s="75"/>
      <c r="E17" s="75"/>
      <c r="F17" s="76"/>
      <c r="G17" s="76"/>
      <c r="H17" s="76"/>
      <c r="I17" s="76"/>
      <c r="J17" s="76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73">
        <f t="shared" si="3"/>
        <v>13</v>
      </c>
      <c r="C18" s="74"/>
      <c r="D18" s="75"/>
      <c r="E18" s="75"/>
      <c r="F18" s="76"/>
      <c r="G18" s="76"/>
      <c r="H18" s="76"/>
      <c r="I18" s="76"/>
      <c r="J18" s="76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73">
        <f t="shared" si="3"/>
        <v>14</v>
      </c>
      <c r="C19" s="74"/>
      <c r="D19" s="75"/>
      <c r="E19" s="75"/>
      <c r="F19" s="76"/>
      <c r="G19" s="76"/>
      <c r="H19" s="76"/>
      <c r="I19" s="76"/>
      <c r="J19" s="76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01">
        <f t="shared" si="3"/>
        <v>15</v>
      </c>
      <c r="C20" s="10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5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211000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B21:H21"/>
    <mergeCell ref="B2:K2"/>
    <mergeCell ref="B3:K3"/>
    <mergeCell ref="B4:K4"/>
    <mergeCell ref="S2:S3"/>
    <mergeCell ref="N4:N5"/>
    <mergeCell ref="O4:O5"/>
    <mergeCell ref="P4:P5"/>
    <mergeCell ref="Q4:Q5"/>
    <mergeCell ref="R4:R5"/>
    <mergeCell ref="S4:S5"/>
    <mergeCell ref="N2:N3"/>
    <mergeCell ref="O2:O3"/>
    <mergeCell ref="P2:P3"/>
    <mergeCell ref="Q2:Q3"/>
    <mergeCell ref="R2:R3"/>
    <mergeCell ref="N6:P8"/>
    <mergeCell ref="Q6:S8"/>
  </mergeCells>
  <hyperlinks>
    <hyperlink ref="B21" r:id="rId1" xr:uid="{00000000-0004-0000-1700-000000000000}"/>
    <hyperlink ref="N1" location="'Home Page'!A1" display="Back" xr:uid="{00000000-0004-0000-1700-000001000000}"/>
  </hyperlinks>
  <pageMargins left="0" right="0" top="0" bottom="0" header="0" footer="0"/>
  <pageSetup paperSize="9" orientation="portrait" r:id="rId2"/>
  <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X22"/>
  <sheetViews>
    <sheetView zoomScale="97" zoomScaleNormal="97" workbookViewId="0"/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11" width="11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42979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8</v>
      </c>
      <c r="P4" s="206">
        <f>W20</f>
        <v>5</v>
      </c>
      <c r="Q4" s="206">
        <f>X20</f>
        <v>3</v>
      </c>
      <c r="R4" s="208">
        <f>O4-P4-Q4</f>
        <v>0</v>
      </c>
      <c r="S4" s="210">
        <f>P4/O4</f>
        <v>0.625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ht="15" thickBot="1" x14ac:dyDescent="0.35">
      <c r="A6" s="66"/>
      <c r="B6" s="68">
        <v>1</v>
      </c>
      <c r="C6" s="69">
        <v>42979</v>
      </c>
      <c r="D6" s="70" t="s">
        <v>10</v>
      </c>
      <c r="E6" s="70" t="s">
        <v>54</v>
      </c>
      <c r="F6" s="139">
        <v>202.5</v>
      </c>
      <c r="G6" s="139">
        <v>195</v>
      </c>
      <c r="H6" s="139">
        <f>F6-G6</f>
        <v>7.5</v>
      </c>
      <c r="I6" s="71">
        <v>10000</v>
      </c>
      <c r="J6" s="71">
        <f t="shared" ref="J6:J20" si="0">H6*I6</f>
        <v>75000</v>
      </c>
      <c r="K6" s="72" t="s">
        <v>21</v>
      </c>
      <c r="L6" s="67"/>
      <c r="N6" s="170" t="s">
        <v>125</v>
      </c>
      <c r="O6" s="171"/>
      <c r="P6" s="172"/>
      <c r="Q6" s="179">
        <f>S4</f>
        <v>0.625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73">
        <f>B6+1</f>
        <v>2</v>
      </c>
      <c r="C7" s="74">
        <v>42985</v>
      </c>
      <c r="D7" s="75" t="s">
        <v>10</v>
      </c>
      <c r="E7" s="75" t="s">
        <v>19</v>
      </c>
      <c r="F7" s="76">
        <v>30250</v>
      </c>
      <c r="G7" s="76">
        <v>29850</v>
      </c>
      <c r="H7" s="139">
        <f>F7-G7</f>
        <v>400</v>
      </c>
      <c r="I7" s="76">
        <v>200</v>
      </c>
      <c r="J7" s="76">
        <f t="shared" si="0"/>
        <v>80000</v>
      </c>
      <c r="K7" s="77" t="s">
        <v>30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73">
        <f t="shared" ref="B8:B20" si="3">B7+1</f>
        <v>3</v>
      </c>
      <c r="C8" s="74">
        <v>42993</v>
      </c>
      <c r="D8" s="75" t="s">
        <v>10</v>
      </c>
      <c r="E8" s="75" t="s">
        <v>22</v>
      </c>
      <c r="F8" s="76">
        <v>3220</v>
      </c>
      <c r="G8" s="76">
        <v>3160</v>
      </c>
      <c r="H8" s="76">
        <v>60</v>
      </c>
      <c r="I8" s="76">
        <v>200</v>
      </c>
      <c r="J8" s="76">
        <f t="shared" si="0"/>
        <v>12000</v>
      </c>
      <c r="K8" s="77" t="s">
        <v>30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73">
        <f t="shared" si="3"/>
        <v>4</v>
      </c>
      <c r="C9" s="74">
        <v>42993</v>
      </c>
      <c r="D9" s="75" t="s">
        <v>11</v>
      </c>
      <c r="E9" s="75" t="s">
        <v>19</v>
      </c>
      <c r="F9" s="76">
        <v>29860</v>
      </c>
      <c r="G9" s="138">
        <v>29960</v>
      </c>
      <c r="H9" s="138">
        <v>100</v>
      </c>
      <c r="I9" s="76">
        <v>200</v>
      </c>
      <c r="J9" s="76">
        <f t="shared" si="0"/>
        <v>20000</v>
      </c>
      <c r="K9" s="77" t="s">
        <v>30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73">
        <f t="shared" si="3"/>
        <v>5</v>
      </c>
      <c r="C10" s="74">
        <v>42998</v>
      </c>
      <c r="D10" s="75" t="s">
        <v>10</v>
      </c>
      <c r="E10" s="75" t="s">
        <v>54</v>
      </c>
      <c r="F10" s="76">
        <v>202</v>
      </c>
      <c r="G10" s="140">
        <v>196</v>
      </c>
      <c r="H10" s="140">
        <f>F10-G10</f>
        <v>6</v>
      </c>
      <c r="I10" s="76">
        <v>10000</v>
      </c>
      <c r="J10" s="76">
        <f t="shared" si="0"/>
        <v>60000</v>
      </c>
      <c r="K10" s="77" t="s">
        <v>21</v>
      </c>
      <c r="L10" s="67"/>
      <c r="W10" s="64">
        <f t="shared" si="1"/>
        <v>1</v>
      </c>
      <c r="X10" s="64">
        <f t="shared" si="2"/>
        <v>0</v>
      </c>
    </row>
    <row r="11" spans="1:24" ht="15" thickBot="1" x14ac:dyDescent="0.35">
      <c r="A11" s="66"/>
      <c r="B11" s="73">
        <f t="shared" si="3"/>
        <v>6</v>
      </c>
      <c r="C11" s="74">
        <v>43003</v>
      </c>
      <c r="D11" s="75" t="s">
        <v>10</v>
      </c>
      <c r="E11" s="75" t="s">
        <v>54</v>
      </c>
      <c r="F11" s="76">
        <v>203.2</v>
      </c>
      <c r="G11" s="76">
        <v>207</v>
      </c>
      <c r="H11" s="76">
        <v>-4</v>
      </c>
      <c r="I11" s="76">
        <v>10000</v>
      </c>
      <c r="J11" s="76">
        <f t="shared" si="0"/>
        <v>-40000</v>
      </c>
      <c r="K11" s="77" t="s">
        <v>46</v>
      </c>
      <c r="L11" s="67"/>
      <c r="W11" s="64">
        <f t="shared" si="1"/>
        <v>0</v>
      </c>
      <c r="X11" s="64">
        <f t="shared" si="2"/>
        <v>1</v>
      </c>
    </row>
    <row r="12" spans="1:24" ht="15" thickTop="1" x14ac:dyDescent="0.3">
      <c r="A12" s="66"/>
      <c r="B12" s="73">
        <f t="shared" si="3"/>
        <v>7</v>
      </c>
      <c r="C12" s="74">
        <v>43003</v>
      </c>
      <c r="D12" s="75" t="s">
        <v>10</v>
      </c>
      <c r="E12" s="75" t="s">
        <v>19</v>
      </c>
      <c r="F12" s="76">
        <v>29700</v>
      </c>
      <c r="G12" s="76">
        <v>30000</v>
      </c>
      <c r="H12" s="76">
        <v>-300</v>
      </c>
      <c r="I12" s="76">
        <v>200</v>
      </c>
      <c r="J12" s="76">
        <f t="shared" si="0"/>
        <v>-60000</v>
      </c>
      <c r="K12" s="77" t="s">
        <v>46</v>
      </c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1</v>
      </c>
    </row>
    <row r="13" spans="1:24" x14ac:dyDescent="0.3">
      <c r="A13" s="66"/>
      <c r="B13" s="73">
        <f t="shared" si="3"/>
        <v>8</v>
      </c>
      <c r="C13" s="74">
        <v>43003</v>
      </c>
      <c r="D13" s="75" t="s">
        <v>10</v>
      </c>
      <c r="E13" s="75" t="s">
        <v>22</v>
      </c>
      <c r="F13" s="76">
        <v>3360</v>
      </c>
      <c r="G13" s="76">
        <v>3430</v>
      </c>
      <c r="H13" s="76">
        <v>-70</v>
      </c>
      <c r="I13" s="76">
        <v>200</v>
      </c>
      <c r="J13" s="76">
        <f t="shared" si="0"/>
        <v>-14000</v>
      </c>
      <c r="K13" s="77" t="s">
        <v>46</v>
      </c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1</v>
      </c>
    </row>
    <row r="14" spans="1:24" x14ac:dyDescent="0.3">
      <c r="A14" s="66"/>
      <c r="B14" s="73">
        <f t="shared" si="3"/>
        <v>9</v>
      </c>
      <c r="C14" s="74"/>
      <c r="D14" s="75"/>
      <c r="E14" s="75"/>
      <c r="F14" s="76"/>
      <c r="G14" s="76"/>
      <c r="H14" s="76"/>
      <c r="I14" s="76"/>
      <c r="J14" s="76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73">
        <f t="shared" si="3"/>
        <v>10</v>
      </c>
      <c r="C15" s="74"/>
      <c r="D15" s="75"/>
      <c r="E15" s="75"/>
      <c r="F15" s="76"/>
      <c r="G15" s="76"/>
      <c r="H15" s="76"/>
      <c r="I15" s="76"/>
      <c r="J15" s="76">
        <f t="shared" si="0"/>
        <v>0</v>
      </c>
      <c r="K15" s="77"/>
      <c r="L15" s="67"/>
      <c r="N15" s="81"/>
      <c r="O15" s="82"/>
      <c r="P15" s="82"/>
      <c r="Q15" s="82"/>
      <c r="R15" s="82"/>
      <c r="S15" s="83"/>
      <c r="W15" s="64">
        <f>IF($J15&gt;0,1,0)</f>
        <v>0</v>
      </c>
      <c r="X15" s="64">
        <f>IF($J15&lt;0,1,0)</f>
        <v>0</v>
      </c>
    </row>
    <row r="16" spans="1:24" x14ac:dyDescent="0.3">
      <c r="A16" s="66"/>
      <c r="B16" s="73">
        <f t="shared" si="3"/>
        <v>11</v>
      </c>
      <c r="C16" s="74"/>
      <c r="D16" s="75"/>
      <c r="E16" s="75"/>
      <c r="F16" s="76"/>
      <c r="G16" s="76"/>
      <c r="H16" s="76"/>
      <c r="I16" s="76"/>
      <c r="J16" s="76">
        <f t="shared" si="0"/>
        <v>0</v>
      </c>
      <c r="K16" s="77"/>
      <c r="L16" s="67"/>
      <c r="N16" s="81"/>
      <c r="O16" s="82"/>
      <c r="P16" s="82"/>
      <c r="Q16" s="82"/>
      <c r="R16" s="82"/>
      <c r="S16" s="83"/>
      <c r="W16" s="64">
        <f>IF($J16&gt;0,1,0)</f>
        <v>0</v>
      </c>
      <c r="X16" s="64">
        <f>IF($J16&lt;0,1,0)</f>
        <v>0</v>
      </c>
    </row>
    <row r="17" spans="1:24" x14ac:dyDescent="0.3">
      <c r="A17" s="66"/>
      <c r="B17" s="73">
        <f t="shared" si="3"/>
        <v>12</v>
      </c>
      <c r="C17" s="74"/>
      <c r="D17" s="75"/>
      <c r="E17" s="75"/>
      <c r="F17" s="76"/>
      <c r="G17" s="76"/>
      <c r="H17" s="76"/>
      <c r="I17" s="76"/>
      <c r="J17" s="76">
        <f t="shared" si="0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73">
        <f t="shared" si="3"/>
        <v>13</v>
      </c>
      <c r="C18" s="74"/>
      <c r="D18" s="75"/>
      <c r="E18" s="75"/>
      <c r="F18" s="76"/>
      <c r="G18" s="76"/>
      <c r="H18" s="76"/>
      <c r="I18" s="76"/>
      <c r="J18" s="76">
        <f t="shared" si="0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73">
        <f t="shared" si="3"/>
        <v>14</v>
      </c>
      <c r="C19" s="74"/>
      <c r="D19" s="75"/>
      <c r="E19" s="75"/>
      <c r="F19" s="76"/>
      <c r="G19" s="76"/>
      <c r="H19" s="76"/>
      <c r="I19" s="76"/>
      <c r="J19" s="76">
        <f t="shared" si="0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01">
        <f t="shared" si="3"/>
        <v>15</v>
      </c>
      <c r="C20" s="102"/>
      <c r="D20" s="103"/>
      <c r="E20" s="103"/>
      <c r="F20" s="104"/>
      <c r="G20" s="104"/>
      <c r="H20" s="104"/>
      <c r="I20" s="104"/>
      <c r="J20" s="104">
        <f t="shared" si="0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5</v>
      </c>
      <c r="X20" s="64">
        <f>SUM(X6:X19)</f>
        <v>3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133000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  <mergeCell ref="N6:P8"/>
    <mergeCell ref="Q6:S8"/>
  </mergeCells>
  <hyperlinks>
    <hyperlink ref="B21" r:id="rId1" xr:uid="{00000000-0004-0000-1800-000000000000}"/>
    <hyperlink ref="N1" location="'Home Page'!A1" display="Back" xr:uid="{00000000-0004-0000-1800-000001000000}"/>
  </hyperlinks>
  <pageMargins left="0" right="0" top="0" bottom="0" header="0" footer="0"/>
  <pageSetup paperSize="9" orientation="portrait" r:id="rId2"/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X22"/>
  <sheetViews>
    <sheetView zoomScale="97" zoomScaleNormal="97" workbookViewId="0">
      <selection activeCell="K6" sqref="K6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11" width="11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43009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3</v>
      </c>
      <c r="P4" s="206">
        <f>W20</f>
        <v>3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ht="15" thickBot="1" x14ac:dyDescent="0.35">
      <c r="A6" s="66"/>
      <c r="B6" s="68">
        <v>1</v>
      </c>
      <c r="C6" s="69">
        <v>43011</v>
      </c>
      <c r="D6" s="70" t="s">
        <v>10</v>
      </c>
      <c r="E6" s="70" t="s">
        <v>54</v>
      </c>
      <c r="F6" s="139">
        <v>215</v>
      </c>
      <c r="G6" s="139">
        <v>212</v>
      </c>
      <c r="H6" s="139">
        <v>3</v>
      </c>
      <c r="I6" s="71">
        <v>10000</v>
      </c>
      <c r="J6" s="71">
        <f>H6*I6</f>
        <v>30000</v>
      </c>
      <c r="K6" s="72" t="s">
        <v>103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ht="15" thickBot="1" x14ac:dyDescent="0.35">
      <c r="A7" s="66"/>
      <c r="B7" s="73">
        <f>B6+1</f>
        <v>2</v>
      </c>
      <c r="C7" s="74">
        <v>43011</v>
      </c>
      <c r="D7" s="75" t="s">
        <v>10</v>
      </c>
      <c r="E7" s="75" t="s">
        <v>22</v>
      </c>
      <c r="F7" s="76">
        <v>3325</v>
      </c>
      <c r="G7" s="76">
        <v>3225</v>
      </c>
      <c r="H7" s="139">
        <f t="shared" ref="H7" si="0">F7-G7</f>
        <v>100</v>
      </c>
      <c r="I7" s="76">
        <v>200</v>
      </c>
      <c r="J7" s="71">
        <f t="shared" ref="J7:J14" si="1">H7*I7</f>
        <v>20000</v>
      </c>
      <c r="K7" s="77" t="s">
        <v>149</v>
      </c>
      <c r="L7" s="67"/>
      <c r="N7" s="173"/>
      <c r="O7" s="174"/>
      <c r="P7" s="175"/>
      <c r="Q7" s="182"/>
      <c r="R7" s="183"/>
      <c r="S7" s="184"/>
      <c r="W7" s="64">
        <f t="shared" ref="W7:W19" si="2">IF($J7&gt;0,1,0)</f>
        <v>1</v>
      </c>
      <c r="X7" s="64">
        <f t="shared" ref="X7:X19" si="3">IF($J7&lt;0,1,0)</f>
        <v>0</v>
      </c>
    </row>
    <row r="8" spans="1:24" ht="15" thickBot="1" x14ac:dyDescent="0.35">
      <c r="A8" s="66"/>
      <c r="B8" s="73">
        <f t="shared" ref="B8:B20" si="4">B7+1</f>
        <v>3</v>
      </c>
      <c r="C8" s="74">
        <v>43013</v>
      </c>
      <c r="D8" s="75" t="s">
        <v>10</v>
      </c>
      <c r="E8" s="75" t="s">
        <v>19</v>
      </c>
      <c r="F8" s="76">
        <v>29500</v>
      </c>
      <c r="G8" s="76">
        <v>29340</v>
      </c>
      <c r="H8" s="139">
        <v>160</v>
      </c>
      <c r="I8" s="76">
        <v>200</v>
      </c>
      <c r="J8" s="71">
        <f t="shared" si="1"/>
        <v>32000</v>
      </c>
      <c r="K8" s="77" t="s">
        <v>30</v>
      </c>
      <c r="L8" s="67"/>
      <c r="N8" s="176"/>
      <c r="O8" s="177"/>
      <c r="P8" s="178"/>
      <c r="Q8" s="185"/>
      <c r="R8" s="186"/>
      <c r="S8" s="187"/>
      <c r="W8" s="64">
        <f t="shared" si="2"/>
        <v>1</v>
      </c>
      <c r="X8" s="64">
        <f t="shared" si="3"/>
        <v>0</v>
      </c>
    </row>
    <row r="9" spans="1:24" ht="15" thickBot="1" x14ac:dyDescent="0.35">
      <c r="A9" s="66"/>
      <c r="B9" s="73">
        <f t="shared" si="4"/>
        <v>4</v>
      </c>
      <c r="C9" s="74"/>
      <c r="D9" s="75"/>
      <c r="E9" s="75"/>
      <c r="F9" s="76"/>
      <c r="G9" s="138"/>
      <c r="H9" s="138"/>
      <c r="I9" s="76"/>
      <c r="J9" s="71">
        <f t="shared" si="1"/>
        <v>0</v>
      </c>
      <c r="K9" s="77"/>
      <c r="L9" s="67"/>
      <c r="W9" s="64">
        <f t="shared" si="2"/>
        <v>0</v>
      </c>
      <c r="X9" s="64">
        <f t="shared" si="3"/>
        <v>0</v>
      </c>
    </row>
    <row r="10" spans="1:24" ht="15" thickBot="1" x14ac:dyDescent="0.35">
      <c r="A10" s="66"/>
      <c r="B10" s="73">
        <f t="shared" si="4"/>
        <v>5</v>
      </c>
      <c r="C10" s="74"/>
      <c r="D10" s="75"/>
      <c r="E10" s="75"/>
      <c r="F10" s="76"/>
      <c r="G10" s="140"/>
      <c r="H10" s="140"/>
      <c r="I10" s="76"/>
      <c r="J10" s="71">
        <f t="shared" si="1"/>
        <v>0</v>
      </c>
      <c r="K10" s="77"/>
      <c r="L10" s="67"/>
      <c r="W10" s="64">
        <f t="shared" si="2"/>
        <v>0</v>
      </c>
      <c r="X10" s="64">
        <f t="shared" si="3"/>
        <v>0</v>
      </c>
    </row>
    <row r="11" spans="1:24" ht="15" thickBot="1" x14ac:dyDescent="0.35">
      <c r="A11" s="66"/>
      <c r="B11" s="73">
        <f t="shared" si="4"/>
        <v>6</v>
      </c>
      <c r="C11" s="74"/>
      <c r="D11" s="75"/>
      <c r="E11" s="75"/>
      <c r="F11" s="76"/>
      <c r="G11" s="76"/>
      <c r="H11" s="76"/>
      <c r="I11" s="76"/>
      <c r="J11" s="71">
        <f t="shared" si="1"/>
        <v>0</v>
      </c>
      <c r="K11" s="77"/>
      <c r="L11" s="67"/>
      <c r="W11" s="64">
        <f t="shared" si="2"/>
        <v>0</v>
      </c>
      <c r="X11" s="64">
        <f t="shared" si="3"/>
        <v>0</v>
      </c>
    </row>
    <row r="12" spans="1:24" ht="15.6" thickTop="1" thickBot="1" x14ac:dyDescent="0.35">
      <c r="A12" s="66"/>
      <c r="B12" s="73">
        <f t="shared" si="4"/>
        <v>7</v>
      </c>
      <c r="C12" s="74"/>
      <c r="D12" s="75"/>
      <c r="E12" s="75"/>
      <c r="F12" s="76"/>
      <c r="G12" s="76"/>
      <c r="H12" s="76"/>
      <c r="I12" s="76"/>
      <c r="J12" s="71">
        <f t="shared" si="1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2"/>
        <v>0</v>
      </c>
      <c r="X12" s="64">
        <f t="shared" si="3"/>
        <v>0</v>
      </c>
    </row>
    <row r="13" spans="1:24" ht="15" thickBot="1" x14ac:dyDescent="0.35">
      <c r="A13" s="66"/>
      <c r="B13" s="73">
        <f t="shared" si="4"/>
        <v>8</v>
      </c>
      <c r="C13" s="74"/>
      <c r="D13" s="75"/>
      <c r="E13" s="75"/>
      <c r="F13" s="76"/>
      <c r="G13" s="76"/>
      <c r="H13" s="76"/>
      <c r="I13" s="76"/>
      <c r="J13" s="71">
        <f t="shared" si="1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2"/>
        <v>0</v>
      </c>
      <c r="X13" s="64">
        <f t="shared" si="3"/>
        <v>0</v>
      </c>
    </row>
    <row r="14" spans="1:24" x14ac:dyDescent="0.3">
      <c r="A14" s="66"/>
      <c r="B14" s="73">
        <f t="shared" si="4"/>
        <v>9</v>
      </c>
      <c r="C14" s="74"/>
      <c r="D14" s="75"/>
      <c r="E14" s="75"/>
      <c r="F14" s="76"/>
      <c r="G14" s="76"/>
      <c r="H14" s="76"/>
      <c r="I14" s="76"/>
      <c r="J14" s="71">
        <f t="shared" si="1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2"/>
        <v>0</v>
      </c>
      <c r="X14" s="64">
        <f t="shared" si="3"/>
        <v>0</v>
      </c>
    </row>
    <row r="15" spans="1:24" x14ac:dyDescent="0.3">
      <c r="A15" s="66"/>
      <c r="B15" s="73">
        <f t="shared" si="4"/>
        <v>10</v>
      </c>
      <c r="C15" s="74"/>
      <c r="D15" s="75"/>
      <c r="E15" s="75"/>
      <c r="F15" s="76"/>
      <c r="G15" s="76"/>
      <c r="H15" s="76"/>
      <c r="I15" s="76"/>
      <c r="J15" s="76">
        <f t="shared" ref="J15:J20" si="5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>IF($J15&gt;0,1,0)</f>
        <v>0</v>
      </c>
      <c r="X15" s="64">
        <f>IF($J15&lt;0,1,0)</f>
        <v>0</v>
      </c>
    </row>
    <row r="16" spans="1:24" x14ac:dyDescent="0.3">
      <c r="A16" s="66"/>
      <c r="B16" s="73">
        <f t="shared" si="4"/>
        <v>11</v>
      </c>
      <c r="C16" s="74"/>
      <c r="D16" s="75"/>
      <c r="E16" s="75"/>
      <c r="F16" s="76"/>
      <c r="G16" s="76"/>
      <c r="H16" s="76"/>
      <c r="I16" s="76"/>
      <c r="J16" s="76">
        <f t="shared" si="5"/>
        <v>0</v>
      </c>
      <c r="K16" s="77"/>
      <c r="L16" s="67"/>
      <c r="N16" s="81"/>
      <c r="O16" s="82"/>
      <c r="P16" s="82"/>
      <c r="Q16" s="82"/>
      <c r="R16" s="82"/>
      <c r="S16" s="83"/>
      <c r="W16" s="64">
        <f>IF($J16&gt;0,1,0)</f>
        <v>0</v>
      </c>
      <c r="X16" s="64">
        <f>IF($J16&lt;0,1,0)</f>
        <v>0</v>
      </c>
    </row>
    <row r="17" spans="1:24" x14ac:dyDescent="0.3">
      <c r="A17" s="66"/>
      <c r="B17" s="73">
        <f t="shared" si="4"/>
        <v>12</v>
      </c>
      <c r="C17" s="74"/>
      <c r="D17" s="75"/>
      <c r="E17" s="75"/>
      <c r="F17" s="76"/>
      <c r="G17" s="76"/>
      <c r="H17" s="76"/>
      <c r="I17" s="76"/>
      <c r="J17" s="76">
        <f t="shared" si="5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2"/>
        <v>0</v>
      </c>
      <c r="X17" s="64">
        <f t="shared" si="3"/>
        <v>0</v>
      </c>
    </row>
    <row r="18" spans="1:24" x14ac:dyDescent="0.3">
      <c r="A18" s="66"/>
      <c r="B18" s="73">
        <f t="shared" si="4"/>
        <v>13</v>
      </c>
      <c r="C18" s="74"/>
      <c r="D18" s="75"/>
      <c r="E18" s="75"/>
      <c r="F18" s="76"/>
      <c r="G18" s="76"/>
      <c r="H18" s="76"/>
      <c r="I18" s="76"/>
      <c r="J18" s="76">
        <f t="shared" si="5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2"/>
        <v>0</v>
      </c>
      <c r="X18" s="64">
        <f t="shared" si="3"/>
        <v>0</v>
      </c>
    </row>
    <row r="19" spans="1:24" x14ac:dyDescent="0.3">
      <c r="A19" s="66"/>
      <c r="B19" s="73">
        <f t="shared" si="4"/>
        <v>14</v>
      </c>
      <c r="C19" s="74"/>
      <c r="D19" s="75"/>
      <c r="E19" s="75"/>
      <c r="F19" s="76"/>
      <c r="G19" s="76"/>
      <c r="H19" s="76"/>
      <c r="I19" s="76"/>
      <c r="J19" s="76">
        <f t="shared" si="5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2"/>
        <v>0</v>
      </c>
      <c r="X19" s="64">
        <f t="shared" si="3"/>
        <v>0</v>
      </c>
    </row>
    <row r="20" spans="1:24" ht="15" thickBot="1" x14ac:dyDescent="0.35">
      <c r="A20" s="66"/>
      <c r="B20" s="101">
        <f t="shared" si="4"/>
        <v>15</v>
      </c>
      <c r="C20" s="102"/>
      <c r="D20" s="103"/>
      <c r="E20" s="103"/>
      <c r="F20" s="104"/>
      <c r="G20" s="104"/>
      <c r="H20" s="104"/>
      <c r="I20" s="104"/>
      <c r="J20" s="104">
        <f t="shared" si="5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3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82000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O2:O3"/>
    <mergeCell ref="P2:P3"/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</mergeCells>
  <hyperlinks>
    <hyperlink ref="B21" r:id="rId1" xr:uid="{00000000-0004-0000-1900-000000000000}"/>
    <hyperlink ref="N1" location="'Home Page'!A1" display="Back" xr:uid="{00000000-0004-0000-1900-000001000000}"/>
  </hyperlinks>
  <pageMargins left="0" right="0" top="0" bottom="0" header="0" footer="0"/>
  <pageSetup paperSize="9" orientation="portrait" r:id="rId2"/>
  <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X22"/>
  <sheetViews>
    <sheetView zoomScale="97" zoomScaleNormal="97" workbookViewId="0">
      <selection activeCell="N1" sqref="N1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11" width="11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43040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6</v>
      </c>
      <c r="P4" s="206">
        <f>W20</f>
        <v>6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ht="15" thickBot="1" x14ac:dyDescent="0.35">
      <c r="A6" s="66"/>
      <c r="B6" s="68">
        <v>1</v>
      </c>
      <c r="C6" s="69">
        <v>43042</v>
      </c>
      <c r="D6" s="70" t="s">
        <v>10</v>
      </c>
      <c r="E6" s="70" t="s">
        <v>54</v>
      </c>
      <c r="F6" s="139">
        <v>212</v>
      </c>
      <c r="G6" s="139">
        <v>208</v>
      </c>
      <c r="H6" s="139">
        <v>4</v>
      </c>
      <c r="I6" s="71">
        <v>10000</v>
      </c>
      <c r="J6" s="71">
        <f>I6*H6</f>
        <v>40000</v>
      </c>
      <c r="K6" s="72" t="s">
        <v>30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ht="15" thickBot="1" x14ac:dyDescent="0.35">
      <c r="A7" s="66"/>
      <c r="B7" s="73">
        <f>B6+1</f>
        <v>2</v>
      </c>
      <c r="C7" s="74">
        <v>43046</v>
      </c>
      <c r="D7" s="75" t="s">
        <v>10</v>
      </c>
      <c r="E7" s="75" t="s">
        <v>22</v>
      </c>
      <c r="F7" s="76">
        <v>3740</v>
      </c>
      <c r="G7" s="76">
        <v>3670</v>
      </c>
      <c r="H7" s="139">
        <v>70</v>
      </c>
      <c r="I7" s="76">
        <v>200</v>
      </c>
      <c r="J7" s="71">
        <f t="shared" ref="J7:J9" si="0">I7*H7</f>
        <v>14000</v>
      </c>
      <c r="K7" s="77" t="s">
        <v>30</v>
      </c>
      <c r="L7" s="67"/>
      <c r="N7" s="173"/>
      <c r="O7" s="174"/>
      <c r="P7" s="175"/>
      <c r="Q7" s="182"/>
      <c r="R7" s="183"/>
      <c r="S7" s="184"/>
      <c r="W7" s="64">
        <f t="shared" ref="W7:W12" si="1">IF($J7&gt;0,1,0)</f>
        <v>1</v>
      </c>
      <c r="X7" s="64">
        <f t="shared" ref="X7:X12" si="2">IF($J7&lt;0,1,0)</f>
        <v>0</v>
      </c>
    </row>
    <row r="8" spans="1:24" ht="15" thickBot="1" x14ac:dyDescent="0.35">
      <c r="A8" s="66"/>
      <c r="B8" s="73">
        <f t="shared" ref="B8:B20" si="3">B7+1</f>
        <v>3</v>
      </c>
      <c r="C8" s="74">
        <v>43048</v>
      </c>
      <c r="D8" s="75" t="s">
        <v>11</v>
      </c>
      <c r="E8" s="75" t="s">
        <v>26</v>
      </c>
      <c r="F8" s="76">
        <v>39750</v>
      </c>
      <c r="G8" s="76">
        <v>40050</v>
      </c>
      <c r="H8" s="139">
        <v>300</v>
      </c>
      <c r="I8" s="76">
        <v>60</v>
      </c>
      <c r="J8" s="71">
        <f t="shared" si="0"/>
        <v>18000</v>
      </c>
      <c r="K8" s="77" t="s">
        <v>30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ht="15" thickBot="1" x14ac:dyDescent="0.35">
      <c r="A9" s="66"/>
      <c r="B9" s="73">
        <f t="shared" si="3"/>
        <v>4</v>
      </c>
      <c r="C9" s="74">
        <v>43055</v>
      </c>
      <c r="D9" s="75" t="s">
        <v>25</v>
      </c>
      <c r="E9" s="75" t="s">
        <v>22</v>
      </c>
      <c r="F9" s="76">
        <v>3600</v>
      </c>
      <c r="G9" s="138">
        <v>3660</v>
      </c>
      <c r="H9" s="138">
        <v>60</v>
      </c>
      <c r="I9" s="76">
        <v>200</v>
      </c>
      <c r="J9" s="71">
        <f t="shared" si="0"/>
        <v>12000</v>
      </c>
      <c r="K9" s="77" t="s">
        <v>30</v>
      </c>
      <c r="L9" s="67"/>
      <c r="W9" s="64">
        <f t="shared" si="1"/>
        <v>1</v>
      </c>
      <c r="X9" s="64">
        <f t="shared" si="2"/>
        <v>0</v>
      </c>
    </row>
    <row r="10" spans="1:24" ht="15" thickBot="1" x14ac:dyDescent="0.35">
      <c r="A10" s="66"/>
      <c r="B10" s="73">
        <f t="shared" si="3"/>
        <v>5</v>
      </c>
      <c r="C10" s="74">
        <v>43061</v>
      </c>
      <c r="D10" s="75" t="s">
        <v>10</v>
      </c>
      <c r="E10" s="75" t="s">
        <v>54</v>
      </c>
      <c r="F10" s="76">
        <v>212</v>
      </c>
      <c r="G10" s="140">
        <v>204</v>
      </c>
      <c r="H10" s="140">
        <v>8</v>
      </c>
      <c r="I10" s="76">
        <v>10000</v>
      </c>
      <c r="J10" s="71">
        <f t="shared" ref="J10:J20" si="4">H10*I10</f>
        <v>80000</v>
      </c>
      <c r="K10" s="77" t="s">
        <v>21</v>
      </c>
      <c r="L10" s="67"/>
      <c r="W10" s="64">
        <f t="shared" si="1"/>
        <v>1</v>
      </c>
      <c r="X10" s="64">
        <f t="shared" si="2"/>
        <v>0</v>
      </c>
    </row>
    <row r="11" spans="1:24" ht="15" thickBot="1" x14ac:dyDescent="0.35">
      <c r="A11" s="66"/>
      <c r="B11" s="73">
        <f t="shared" si="3"/>
        <v>6</v>
      </c>
      <c r="C11" s="74">
        <v>43067</v>
      </c>
      <c r="D11" s="75" t="s">
        <v>10</v>
      </c>
      <c r="E11" s="75" t="s">
        <v>26</v>
      </c>
      <c r="F11" s="76">
        <v>39200</v>
      </c>
      <c r="G11" s="76">
        <v>38500</v>
      </c>
      <c r="H11" s="76">
        <v>700</v>
      </c>
      <c r="I11" s="76">
        <v>60</v>
      </c>
      <c r="J11" s="71">
        <f t="shared" si="4"/>
        <v>42000</v>
      </c>
      <c r="K11" s="77" t="s">
        <v>21</v>
      </c>
      <c r="L11" s="67"/>
      <c r="W11" s="64">
        <f t="shared" si="1"/>
        <v>1</v>
      </c>
      <c r="X11" s="64">
        <f t="shared" si="2"/>
        <v>0</v>
      </c>
    </row>
    <row r="12" spans="1:24" ht="15.6" thickTop="1" thickBot="1" x14ac:dyDescent="0.35">
      <c r="A12" s="66"/>
      <c r="B12" s="73">
        <f t="shared" si="3"/>
        <v>7</v>
      </c>
      <c r="C12" s="74"/>
      <c r="D12" s="75"/>
      <c r="E12" s="75"/>
      <c r="F12" s="76"/>
      <c r="G12" s="76"/>
      <c r="H12" s="76"/>
      <c r="I12" s="76"/>
      <c r="J12" s="71">
        <f t="shared" si="4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ht="15" thickBot="1" x14ac:dyDescent="0.35">
      <c r="A13" s="66"/>
      <c r="B13" s="73">
        <f t="shared" si="3"/>
        <v>8</v>
      </c>
      <c r="C13" s="74"/>
      <c r="D13" s="75"/>
      <c r="E13" s="75"/>
      <c r="F13" s="76"/>
      <c r="G13" s="76"/>
      <c r="H13" s="76"/>
      <c r="I13" s="76"/>
      <c r="J13" s="71">
        <f t="shared" si="4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ref="W13:W19" si="5">IF($J13&gt;0,1,0)</f>
        <v>0</v>
      </c>
      <c r="X13" s="64">
        <f t="shared" ref="X13:X19" si="6">IF($J13&lt;0,1,0)</f>
        <v>0</v>
      </c>
    </row>
    <row r="14" spans="1:24" x14ac:dyDescent="0.3">
      <c r="A14" s="66"/>
      <c r="B14" s="73">
        <f t="shared" si="3"/>
        <v>9</v>
      </c>
      <c r="C14" s="74"/>
      <c r="D14" s="75"/>
      <c r="E14" s="75"/>
      <c r="F14" s="76"/>
      <c r="G14" s="76"/>
      <c r="H14" s="76"/>
      <c r="I14" s="76"/>
      <c r="J14" s="71">
        <f t="shared" si="4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5"/>
        <v>0</v>
      </c>
      <c r="X14" s="64">
        <f t="shared" si="6"/>
        <v>0</v>
      </c>
    </row>
    <row r="15" spans="1:24" x14ac:dyDescent="0.3">
      <c r="A15" s="66"/>
      <c r="B15" s="73">
        <f t="shared" si="3"/>
        <v>10</v>
      </c>
      <c r="C15" s="74"/>
      <c r="D15" s="75"/>
      <c r="E15" s="75"/>
      <c r="F15" s="76"/>
      <c r="G15" s="76"/>
      <c r="H15" s="76"/>
      <c r="I15" s="76"/>
      <c r="J15" s="76">
        <f t="shared" si="4"/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5"/>
        <v>0</v>
      </c>
      <c r="X15" s="64">
        <f t="shared" si="6"/>
        <v>0</v>
      </c>
    </row>
    <row r="16" spans="1:24" x14ac:dyDescent="0.3">
      <c r="A16" s="66"/>
      <c r="B16" s="73">
        <f t="shared" si="3"/>
        <v>11</v>
      </c>
      <c r="C16" s="74"/>
      <c r="D16" s="75"/>
      <c r="E16" s="75"/>
      <c r="F16" s="76"/>
      <c r="G16" s="76"/>
      <c r="H16" s="76"/>
      <c r="I16" s="76"/>
      <c r="J16" s="76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5"/>
        <v>0</v>
      </c>
      <c r="X16" s="64">
        <f t="shared" si="6"/>
        <v>0</v>
      </c>
    </row>
    <row r="17" spans="1:24" x14ac:dyDescent="0.3">
      <c r="A17" s="66"/>
      <c r="B17" s="73">
        <f t="shared" si="3"/>
        <v>12</v>
      </c>
      <c r="C17" s="74"/>
      <c r="D17" s="75"/>
      <c r="E17" s="75"/>
      <c r="F17" s="76"/>
      <c r="G17" s="76"/>
      <c r="H17" s="76"/>
      <c r="I17" s="76"/>
      <c r="J17" s="76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5"/>
        <v>0</v>
      </c>
      <c r="X17" s="64">
        <f t="shared" si="6"/>
        <v>0</v>
      </c>
    </row>
    <row r="18" spans="1:24" x14ac:dyDescent="0.3">
      <c r="A18" s="66"/>
      <c r="B18" s="73">
        <f>B17+1</f>
        <v>13</v>
      </c>
      <c r="C18" s="74"/>
      <c r="D18" s="75"/>
      <c r="E18" s="75"/>
      <c r="F18" s="76"/>
      <c r="G18" s="76"/>
      <c r="H18" s="76"/>
      <c r="I18" s="76"/>
      <c r="J18" s="76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5"/>
        <v>0</v>
      </c>
      <c r="X18" s="64">
        <f t="shared" si="6"/>
        <v>0</v>
      </c>
    </row>
    <row r="19" spans="1:24" x14ac:dyDescent="0.3">
      <c r="A19" s="66"/>
      <c r="B19" s="73">
        <f t="shared" si="3"/>
        <v>14</v>
      </c>
      <c r="C19" s="74"/>
      <c r="D19" s="75"/>
      <c r="E19" s="75"/>
      <c r="F19" s="76"/>
      <c r="G19" s="76"/>
      <c r="H19" s="76"/>
      <c r="I19" s="76"/>
      <c r="J19" s="76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5"/>
        <v>0</v>
      </c>
      <c r="X19" s="64">
        <f t="shared" si="6"/>
        <v>0</v>
      </c>
    </row>
    <row r="20" spans="1:24" ht="15" thickBot="1" x14ac:dyDescent="0.35">
      <c r="A20" s="66"/>
      <c r="B20" s="101">
        <f t="shared" si="3"/>
        <v>15</v>
      </c>
      <c r="C20" s="10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6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206000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</mergeCells>
  <hyperlinks>
    <hyperlink ref="B21" r:id="rId1" xr:uid="{00000000-0004-0000-1A00-000000000000}"/>
    <hyperlink ref="N1" location="'Home Page'!A1" display="Back" xr:uid="{00000000-0004-0000-1A00-000001000000}"/>
  </hyperlinks>
  <pageMargins left="0" right="0" top="0" bottom="0" header="0" footer="0"/>
  <pageSetup paperSize="9" orientation="portrait" r:id="rId2"/>
  <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X22"/>
  <sheetViews>
    <sheetView zoomScale="97" zoomScaleNormal="97" workbookViewId="0">
      <selection activeCell="H16" sqref="H16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11" width="11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43070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6</v>
      </c>
      <c r="P4" s="206">
        <f>W20</f>
        <v>6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68">
        <v>1</v>
      </c>
      <c r="C6" s="69">
        <v>43074</v>
      </c>
      <c r="D6" s="70" t="s">
        <v>11</v>
      </c>
      <c r="E6" s="70" t="s">
        <v>54</v>
      </c>
      <c r="F6" s="139">
        <v>202</v>
      </c>
      <c r="G6" s="139">
        <v>204.7</v>
      </c>
      <c r="H6" s="138">
        <v>2.7</v>
      </c>
      <c r="I6" s="71">
        <v>10000</v>
      </c>
      <c r="J6" s="76">
        <f>I6*H6</f>
        <v>27000</v>
      </c>
      <c r="K6" s="72" t="s">
        <v>30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73">
        <f>B6+1</f>
        <v>2</v>
      </c>
      <c r="C7" s="74">
        <v>43076</v>
      </c>
      <c r="D7" s="75" t="s">
        <v>25</v>
      </c>
      <c r="E7" s="75" t="s">
        <v>22</v>
      </c>
      <c r="F7" s="76">
        <v>3630</v>
      </c>
      <c r="G7" s="76">
        <v>3755</v>
      </c>
      <c r="H7" s="76">
        <f>G7-F7</f>
        <v>125</v>
      </c>
      <c r="I7" s="76">
        <v>200</v>
      </c>
      <c r="J7" s="76">
        <f t="shared" ref="J7:J11" si="0">I7*H7</f>
        <v>25000</v>
      </c>
      <c r="K7" s="77" t="s">
        <v>21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73">
        <f t="shared" ref="B8:B20" si="3">B7+1</f>
        <v>3</v>
      </c>
      <c r="C8" s="74">
        <v>43076</v>
      </c>
      <c r="D8" s="75" t="s">
        <v>10</v>
      </c>
      <c r="E8" s="75" t="s">
        <v>19</v>
      </c>
      <c r="F8" s="76">
        <v>28800</v>
      </c>
      <c r="G8" s="76">
        <v>28200</v>
      </c>
      <c r="H8" s="76">
        <f>F8-G8</f>
        <v>600</v>
      </c>
      <c r="I8" s="76">
        <v>200</v>
      </c>
      <c r="J8" s="76">
        <f t="shared" si="0"/>
        <v>120000</v>
      </c>
      <c r="K8" s="77" t="s">
        <v>21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73">
        <f t="shared" si="3"/>
        <v>4</v>
      </c>
      <c r="C9" s="74">
        <v>43076</v>
      </c>
      <c r="D9" s="75" t="s">
        <v>10</v>
      </c>
      <c r="E9" s="75" t="s">
        <v>26</v>
      </c>
      <c r="F9" s="76">
        <v>37300</v>
      </c>
      <c r="G9" s="138">
        <v>36700</v>
      </c>
      <c r="H9" s="144">
        <f>F9-G9</f>
        <v>600</v>
      </c>
      <c r="I9" s="76">
        <v>60</v>
      </c>
      <c r="J9" s="76">
        <f t="shared" si="0"/>
        <v>36000</v>
      </c>
      <c r="K9" s="77" t="s">
        <v>21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73">
        <f t="shared" si="3"/>
        <v>5</v>
      </c>
      <c r="C10" s="74">
        <v>43081</v>
      </c>
      <c r="D10" s="75" t="s">
        <v>11</v>
      </c>
      <c r="E10" s="75" t="s">
        <v>19</v>
      </c>
      <c r="F10" s="76">
        <v>28150</v>
      </c>
      <c r="G10" s="140">
        <v>28400</v>
      </c>
      <c r="H10" s="140">
        <f>G10-F10</f>
        <v>250</v>
      </c>
      <c r="I10" s="76">
        <v>200</v>
      </c>
      <c r="J10" s="76">
        <f t="shared" si="0"/>
        <v>50000</v>
      </c>
      <c r="K10" s="77" t="s">
        <v>30</v>
      </c>
      <c r="L10" s="67"/>
      <c r="W10" s="64">
        <f t="shared" si="1"/>
        <v>1</v>
      </c>
      <c r="X10" s="64">
        <f t="shared" si="2"/>
        <v>0</v>
      </c>
    </row>
    <row r="11" spans="1:24" ht="15" thickBot="1" x14ac:dyDescent="0.35">
      <c r="A11" s="66"/>
      <c r="B11" s="73">
        <f t="shared" si="3"/>
        <v>6</v>
      </c>
      <c r="C11" s="74">
        <v>43083</v>
      </c>
      <c r="D11" s="75" t="s">
        <v>10</v>
      </c>
      <c r="E11" s="75" t="s">
        <v>54</v>
      </c>
      <c r="F11" s="76">
        <v>205</v>
      </c>
      <c r="G11" s="76">
        <v>203</v>
      </c>
      <c r="H11" s="138">
        <v>2</v>
      </c>
      <c r="I11" s="76">
        <v>10000</v>
      </c>
      <c r="J11" s="76">
        <f t="shared" si="0"/>
        <v>20000</v>
      </c>
      <c r="K11" s="77" t="s">
        <v>30</v>
      </c>
      <c r="L11" s="67"/>
      <c r="W11" s="64">
        <f t="shared" si="1"/>
        <v>1</v>
      </c>
      <c r="X11" s="64">
        <f t="shared" si="2"/>
        <v>0</v>
      </c>
    </row>
    <row r="12" spans="1:24" ht="15" thickTop="1" x14ac:dyDescent="0.3">
      <c r="A12" s="66"/>
      <c r="B12" s="73">
        <f t="shared" si="3"/>
        <v>7</v>
      </c>
      <c r="C12" s="74"/>
      <c r="D12" s="75"/>
      <c r="E12" s="75"/>
      <c r="F12" s="76"/>
      <c r="G12" s="76"/>
      <c r="H12" s="138"/>
      <c r="I12" s="76"/>
      <c r="J12" s="76">
        <f t="shared" ref="J12:J20" si="4">H12*I12</f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73">
        <f t="shared" si="3"/>
        <v>8</v>
      </c>
      <c r="C13" s="74"/>
      <c r="D13" s="75"/>
      <c r="E13" s="75"/>
      <c r="F13" s="76"/>
      <c r="G13" s="76"/>
      <c r="H13" s="138"/>
      <c r="I13" s="76"/>
      <c r="J13" s="76">
        <f t="shared" si="4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73">
        <f t="shared" si="3"/>
        <v>9</v>
      </c>
      <c r="C14" s="74"/>
      <c r="D14" s="75"/>
      <c r="E14" s="75"/>
      <c r="F14" s="76"/>
      <c r="G14" s="76"/>
      <c r="H14" s="138"/>
      <c r="I14" s="76"/>
      <c r="J14" s="76">
        <f t="shared" si="4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73">
        <f t="shared" si="3"/>
        <v>10</v>
      </c>
      <c r="C15" s="74"/>
      <c r="D15" s="75"/>
      <c r="E15" s="75"/>
      <c r="F15" s="76"/>
      <c r="G15" s="76"/>
      <c r="H15" s="138"/>
      <c r="I15" s="76"/>
      <c r="J15" s="76">
        <f t="shared" si="4"/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73">
        <f t="shared" si="3"/>
        <v>11</v>
      </c>
      <c r="C16" s="74"/>
      <c r="D16" s="75"/>
      <c r="E16" s="75"/>
      <c r="F16" s="76"/>
      <c r="G16" s="76"/>
      <c r="H16" s="138"/>
      <c r="I16" s="76"/>
      <c r="J16" s="76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73">
        <f t="shared" si="3"/>
        <v>12</v>
      </c>
      <c r="C17" s="74"/>
      <c r="D17" s="75"/>
      <c r="E17" s="75"/>
      <c r="F17" s="76"/>
      <c r="G17" s="76"/>
      <c r="H17" s="138"/>
      <c r="I17" s="76"/>
      <c r="J17" s="76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73">
        <f>B17+1</f>
        <v>13</v>
      </c>
      <c r="C18" s="74"/>
      <c r="D18" s="75"/>
      <c r="E18" s="75"/>
      <c r="F18" s="76"/>
      <c r="G18" s="76"/>
      <c r="H18" s="138"/>
      <c r="I18" s="76"/>
      <c r="J18" s="76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73">
        <f t="shared" si="3"/>
        <v>14</v>
      </c>
      <c r="C19" s="74"/>
      <c r="D19" s="75"/>
      <c r="E19" s="75"/>
      <c r="F19" s="76"/>
      <c r="G19" s="76"/>
      <c r="H19" s="76"/>
      <c r="I19" s="76"/>
      <c r="J19" s="76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01">
        <f t="shared" si="3"/>
        <v>15</v>
      </c>
      <c r="C20" s="10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6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278000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</mergeCells>
  <hyperlinks>
    <hyperlink ref="B21" r:id="rId1" xr:uid="{00000000-0004-0000-1B00-000000000000}"/>
    <hyperlink ref="N1" location="'Home Page'!A1" display="Back" xr:uid="{00000000-0004-0000-1B00-000001000000}"/>
  </hyperlinks>
  <pageMargins left="0" right="0" top="0" bottom="0" header="0" footer="0"/>
  <pageSetup paperSize="9" orientation="portrait" r:id="rId2"/>
  <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X22"/>
  <sheetViews>
    <sheetView zoomScale="97" zoomScaleNormal="97" workbookViewId="0">
      <selection activeCell="M11" sqref="M11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11" width="11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43101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7</v>
      </c>
      <c r="P4" s="206">
        <f>W20</f>
        <v>6</v>
      </c>
      <c r="Q4" s="206">
        <f>X20</f>
        <v>1</v>
      </c>
      <c r="R4" s="208">
        <f>O4-P4-Q4</f>
        <v>0</v>
      </c>
      <c r="S4" s="210">
        <f>P4/O4</f>
        <v>0.8571428571428571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68">
        <v>1</v>
      </c>
      <c r="C6" s="69">
        <v>43103</v>
      </c>
      <c r="D6" s="70" t="s">
        <v>10</v>
      </c>
      <c r="E6" s="70" t="s">
        <v>19</v>
      </c>
      <c r="F6" s="139">
        <v>29250</v>
      </c>
      <c r="G6" s="139">
        <v>29080</v>
      </c>
      <c r="H6" s="140">
        <f>F6-G6</f>
        <v>170</v>
      </c>
      <c r="I6" s="71">
        <v>200</v>
      </c>
      <c r="J6" s="76">
        <f>I6*H6</f>
        <v>34000</v>
      </c>
      <c r="K6" s="72" t="s">
        <v>30</v>
      </c>
      <c r="L6" s="67"/>
      <c r="N6" s="170" t="s">
        <v>125</v>
      </c>
      <c r="O6" s="171"/>
      <c r="P6" s="172"/>
      <c r="Q6" s="179">
        <f>S4</f>
        <v>0.8571428571428571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73">
        <f>B6+1</f>
        <v>2</v>
      </c>
      <c r="C7" s="74">
        <v>43103</v>
      </c>
      <c r="D7" s="75" t="s">
        <v>10</v>
      </c>
      <c r="E7" s="75" t="s">
        <v>54</v>
      </c>
      <c r="F7" s="140">
        <v>213.5</v>
      </c>
      <c r="G7" s="140">
        <v>211.7</v>
      </c>
      <c r="H7" s="140">
        <f>F7-G7</f>
        <v>1.8000000000000114</v>
      </c>
      <c r="I7" s="76">
        <v>10000</v>
      </c>
      <c r="J7" s="76">
        <f t="shared" ref="J7:J9" si="0">I7*H7</f>
        <v>18000.000000000113</v>
      </c>
      <c r="K7" s="77" t="s">
        <v>103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73">
        <f t="shared" ref="B8:B20" si="3">B7+1</f>
        <v>3</v>
      </c>
      <c r="C8" s="74">
        <v>43110</v>
      </c>
      <c r="D8" s="75" t="s">
        <v>10</v>
      </c>
      <c r="E8" s="75" t="s">
        <v>19</v>
      </c>
      <c r="F8" s="76">
        <v>29420</v>
      </c>
      <c r="G8" s="76">
        <v>29300</v>
      </c>
      <c r="H8" s="76">
        <v>120</v>
      </c>
      <c r="I8" s="76">
        <v>200</v>
      </c>
      <c r="J8" s="76">
        <f t="shared" si="0"/>
        <v>24000</v>
      </c>
      <c r="K8" s="77" t="s">
        <v>30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73">
        <f t="shared" si="3"/>
        <v>4</v>
      </c>
      <c r="C9" s="74">
        <v>43112</v>
      </c>
      <c r="D9" s="75" t="s">
        <v>10</v>
      </c>
      <c r="E9" s="75" t="s">
        <v>22</v>
      </c>
      <c r="F9" s="140">
        <v>4050</v>
      </c>
      <c r="G9" s="140">
        <v>4120</v>
      </c>
      <c r="H9" s="145">
        <f>F9-G9</f>
        <v>-70</v>
      </c>
      <c r="I9" s="76">
        <v>200</v>
      </c>
      <c r="J9" s="76">
        <f t="shared" si="0"/>
        <v>-14000</v>
      </c>
      <c r="K9" s="77" t="s">
        <v>46</v>
      </c>
      <c r="L9" s="67"/>
      <c r="W9" s="64">
        <f t="shared" si="1"/>
        <v>0</v>
      </c>
      <c r="X9" s="64">
        <f t="shared" si="2"/>
        <v>1</v>
      </c>
    </row>
    <row r="10" spans="1:24" x14ac:dyDescent="0.3">
      <c r="A10" s="66"/>
      <c r="B10" s="73">
        <f t="shared" si="3"/>
        <v>5</v>
      </c>
      <c r="C10" s="74">
        <v>43117</v>
      </c>
      <c r="D10" s="75" t="s">
        <v>10</v>
      </c>
      <c r="E10" s="75" t="s">
        <v>54</v>
      </c>
      <c r="F10" s="140">
        <v>219.5</v>
      </c>
      <c r="G10" s="140">
        <v>217.2</v>
      </c>
      <c r="H10" s="145">
        <f>F10-G10</f>
        <v>2.3000000000000114</v>
      </c>
      <c r="I10" s="76">
        <v>10000</v>
      </c>
      <c r="J10" s="76">
        <f t="shared" ref="J10:J12" si="4">I10*H10</f>
        <v>23000.000000000113</v>
      </c>
      <c r="K10" s="77" t="s">
        <v>103</v>
      </c>
      <c r="L10" s="67"/>
      <c r="W10" s="64">
        <f t="shared" si="1"/>
        <v>1</v>
      </c>
      <c r="X10" s="64">
        <f t="shared" si="2"/>
        <v>0</v>
      </c>
    </row>
    <row r="11" spans="1:24" ht="15" thickBot="1" x14ac:dyDescent="0.35">
      <c r="A11" s="66"/>
      <c r="B11" s="73">
        <f t="shared" si="3"/>
        <v>6</v>
      </c>
      <c r="C11" s="74">
        <v>43125</v>
      </c>
      <c r="D11" s="75" t="s">
        <v>10</v>
      </c>
      <c r="E11" s="75" t="s">
        <v>19</v>
      </c>
      <c r="F11" s="76">
        <v>30350</v>
      </c>
      <c r="G11" s="140">
        <v>30000</v>
      </c>
      <c r="H11" s="140">
        <v>350</v>
      </c>
      <c r="I11" s="76">
        <v>200</v>
      </c>
      <c r="J11" s="76">
        <f t="shared" si="4"/>
        <v>70000</v>
      </c>
      <c r="K11" s="77" t="s">
        <v>21</v>
      </c>
      <c r="L11" s="67"/>
      <c r="W11" s="64">
        <f t="shared" si="1"/>
        <v>1</v>
      </c>
      <c r="X11" s="64">
        <f t="shared" si="2"/>
        <v>0</v>
      </c>
    </row>
    <row r="12" spans="1:24" ht="15" thickTop="1" x14ac:dyDescent="0.3">
      <c r="A12" s="66"/>
      <c r="B12" s="73">
        <f t="shared" si="3"/>
        <v>7</v>
      </c>
      <c r="C12" s="74">
        <v>43125</v>
      </c>
      <c r="D12" s="75" t="s">
        <v>10</v>
      </c>
      <c r="E12" s="75" t="s">
        <v>26</v>
      </c>
      <c r="F12" s="76">
        <v>39950</v>
      </c>
      <c r="G12" s="76">
        <v>39350</v>
      </c>
      <c r="H12" s="138">
        <v>600</v>
      </c>
      <c r="I12" s="76">
        <v>60</v>
      </c>
      <c r="J12" s="76">
        <f t="shared" si="4"/>
        <v>36000</v>
      </c>
      <c r="K12" s="77" t="s">
        <v>21</v>
      </c>
      <c r="L12" s="67"/>
      <c r="N12" s="78"/>
      <c r="O12" s="79"/>
      <c r="P12" s="79"/>
      <c r="Q12" s="79"/>
      <c r="R12" s="79"/>
      <c r="S12" s="80"/>
      <c r="W12" s="64">
        <f t="shared" si="1"/>
        <v>1</v>
      </c>
      <c r="X12" s="64">
        <f t="shared" si="2"/>
        <v>0</v>
      </c>
    </row>
    <row r="13" spans="1:24" x14ac:dyDescent="0.3">
      <c r="A13" s="66"/>
      <c r="B13" s="73">
        <f t="shared" si="3"/>
        <v>8</v>
      </c>
      <c r="C13" s="74"/>
      <c r="D13" s="75"/>
      <c r="E13" s="75"/>
      <c r="F13" s="76"/>
      <c r="G13" s="76"/>
      <c r="H13" s="138"/>
      <c r="I13" s="76"/>
      <c r="J13" s="76">
        <f t="shared" ref="J13:J20" si="5">H13*I13</f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73">
        <f t="shared" si="3"/>
        <v>9</v>
      </c>
      <c r="C14" s="74"/>
      <c r="D14" s="75"/>
      <c r="E14" s="75"/>
      <c r="F14" s="76"/>
      <c r="G14" s="76"/>
      <c r="H14" s="138"/>
      <c r="I14" s="76"/>
      <c r="J14" s="144">
        <f t="shared" si="5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73">
        <f t="shared" si="3"/>
        <v>10</v>
      </c>
      <c r="C15" s="74"/>
      <c r="D15" s="75"/>
      <c r="E15" s="75"/>
      <c r="F15" s="76"/>
      <c r="G15" s="76"/>
      <c r="H15" s="138"/>
      <c r="I15" s="76"/>
      <c r="J15" s="76">
        <f t="shared" si="5"/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73">
        <f t="shared" si="3"/>
        <v>11</v>
      </c>
      <c r="C16" s="74"/>
      <c r="D16" s="75"/>
      <c r="E16" s="75"/>
      <c r="F16" s="76"/>
      <c r="G16" s="76"/>
      <c r="H16" s="138"/>
      <c r="I16" s="76"/>
      <c r="J16" s="76">
        <f t="shared" si="5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73">
        <f t="shared" si="3"/>
        <v>12</v>
      </c>
      <c r="C17" s="74"/>
      <c r="D17" s="75"/>
      <c r="E17" s="75"/>
      <c r="F17" s="76"/>
      <c r="G17" s="76"/>
      <c r="H17" s="138"/>
      <c r="I17" s="76"/>
      <c r="J17" s="76">
        <f t="shared" si="5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73">
        <f>B17+1</f>
        <v>13</v>
      </c>
      <c r="C18" s="74"/>
      <c r="D18" s="75"/>
      <c r="E18" s="75"/>
      <c r="F18" s="76"/>
      <c r="G18" s="76"/>
      <c r="H18" s="138"/>
      <c r="I18" s="76"/>
      <c r="J18" s="76">
        <f t="shared" si="5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73">
        <f t="shared" si="3"/>
        <v>14</v>
      </c>
      <c r="C19" s="74"/>
      <c r="D19" s="75"/>
      <c r="E19" s="75"/>
      <c r="F19" s="76"/>
      <c r="G19" s="76"/>
      <c r="H19" s="76"/>
      <c r="I19" s="76"/>
      <c r="J19" s="76">
        <f t="shared" si="5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01">
        <f t="shared" si="3"/>
        <v>15</v>
      </c>
      <c r="C20" s="102"/>
      <c r="D20" s="103"/>
      <c r="E20" s="103"/>
      <c r="F20" s="104"/>
      <c r="G20" s="104"/>
      <c r="H20" s="104"/>
      <c r="I20" s="104"/>
      <c r="J20" s="104">
        <f t="shared" si="5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6</v>
      </c>
      <c r="X20" s="64">
        <f>SUM(X6:X19)</f>
        <v>1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191000.00000000023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  <mergeCell ref="N6:P8"/>
    <mergeCell ref="Q6:S8"/>
  </mergeCells>
  <hyperlinks>
    <hyperlink ref="B21" r:id="rId1" xr:uid="{00000000-0004-0000-1C00-000000000000}"/>
    <hyperlink ref="N1" location="'Home Page'!A1" display="Back" xr:uid="{00000000-0004-0000-1C00-000001000000}"/>
  </hyperlinks>
  <pageMargins left="0" right="0" top="0" bottom="0" header="0" footer="0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1"/>
  <sheetViews>
    <sheetView workbookViewId="0">
      <selection activeCell="L2" sqref="L2"/>
    </sheetView>
  </sheetViews>
  <sheetFormatPr defaultColWidth="9.109375" defaultRowHeight="14.4" x14ac:dyDescent="0.3"/>
  <cols>
    <col min="1" max="1" width="10.33203125" style="1" customWidth="1"/>
    <col min="2" max="2" width="20.6640625" style="1" customWidth="1"/>
    <col min="3" max="3" width="15.5546875" style="1" customWidth="1"/>
    <col min="4" max="4" width="15" style="1" customWidth="1"/>
    <col min="5" max="5" width="15.44140625" style="1" customWidth="1"/>
    <col min="6" max="6" width="14.33203125" style="1" customWidth="1"/>
    <col min="7" max="8" width="15.6640625" style="1" customWidth="1"/>
    <col min="9" max="9" width="18.44140625" style="1" customWidth="1"/>
    <col min="10" max="10" width="27.109375" style="1" customWidth="1"/>
    <col min="11" max="11" width="9.109375" style="27"/>
    <col min="12" max="16384" width="9.109375" style="1"/>
  </cols>
  <sheetData>
    <row r="1" spans="1:12" ht="15" thickBot="1" x14ac:dyDescent="0.3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2" s="30" customFormat="1" ht="34.200000000000003" thickBot="1" x14ac:dyDescent="0.35">
      <c r="A2" s="20"/>
      <c r="B2" s="164" t="s">
        <v>28</v>
      </c>
      <c r="C2" s="164"/>
      <c r="D2" s="164"/>
      <c r="E2" s="164"/>
      <c r="F2" s="164"/>
      <c r="G2" s="164"/>
      <c r="H2" s="164"/>
      <c r="I2" s="164"/>
      <c r="J2" s="14"/>
      <c r="K2" s="27"/>
      <c r="L2" s="65" t="s">
        <v>115</v>
      </c>
    </row>
    <row r="3" spans="1:12" ht="16.2" thickBot="1" x14ac:dyDescent="0.35">
      <c r="A3" s="20" t="s">
        <v>0</v>
      </c>
      <c r="B3" s="165" t="s">
        <v>31</v>
      </c>
      <c r="C3" s="165"/>
      <c r="D3" s="165"/>
      <c r="E3" s="165"/>
      <c r="F3" s="165"/>
      <c r="G3" s="165"/>
      <c r="H3" s="165"/>
      <c r="I3" s="165"/>
      <c r="J3" s="15"/>
    </row>
    <row r="4" spans="1:12" ht="16.2" thickBot="1" x14ac:dyDescent="0.35">
      <c r="A4" s="6"/>
      <c r="B4" s="165" t="s">
        <v>32</v>
      </c>
      <c r="C4" s="165"/>
      <c r="D4" s="165"/>
      <c r="E4" s="165"/>
      <c r="F4" s="165"/>
      <c r="G4" s="165"/>
      <c r="H4" s="165"/>
      <c r="I4" s="165"/>
      <c r="J4" s="15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9</v>
      </c>
      <c r="H5" s="4" t="s">
        <v>29</v>
      </c>
      <c r="I5" s="4" t="s">
        <v>7</v>
      </c>
      <c r="J5" s="16" t="s">
        <v>8</v>
      </c>
    </row>
    <row r="6" spans="1:12" ht="25.8" x14ac:dyDescent="0.5">
      <c r="A6" s="6"/>
      <c r="B6" s="23">
        <v>42311</v>
      </c>
      <c r="C6" s="24" t="s">
        <v>10</v>
      </c>
      <c r="D6" s="24" t="s">
        <v>19</v>
      </c>
      <c r="E6" s="24">
        <v>26380</v>
      </c>
      <c r="F6" s="24">
        <v>26030</v>
      </c>
      <c r="G6" s="24">
        <v>350</v>
      </c>
      <c r="H6" s="24">
        <v>200</v>
      </c>
      <c r="I6" s="24">
        <f>H6*G6</f>
        <v>70000</v>
      </c>
      <c r="J6" s="24" t="s">
        <v>21</v>
      </c>
    </row>
    <row r="7" spans="1:12" ht="25.8" x14ac:dyDescent="0.5">
      <c r="A7" s="6"/>
      <c r="B7" s="23">
        <v>42311</v>
      </c>
      <c r="C7" s="24" t="s">
        <v>10</v>
      </c>
      <c r="D7" s="24" t="s">
        <v>26</v>
      </c>
      <c r="E7" s="24">
        <v>36150</v>
      </c>
      <c r="F7" s="24">
        <v>35450</v>
      </c>
      <c r="G7" s="24">
        <v>700</v>
      </c>
      <c r="H7" s="24">
        <v>60</v>
      </c>
      <c r="I7" s="24">
        <f t="shared" ref="I7:I11" si="0">H7*G7</f>
        <v>42000</v>
      </c>
      <c r="J7" s="24" t="s">
        <v>21</v>
      </c>
    </row>
    <row r="8" spans="1:12" ht="25.8" x14ac:dyDescent="0.5">
      <c r="A8" s="6"/>
      <c r="B8" s="23">
        <v>42312</v>
      </c>
      <c r="C8" s="24" t="s">
        <v>10</v>
      </c>
      <c r="D8" s="24" t="s">
        <v>22</v>
      </c>
      <c r="E8" s="24">
        <v>3100</v>
      </c>
      <c r="F8" s="24">
        <v>2950</v>
      </c>
      <c r="G8" s="24">
        <v>150</v>
      </c>
      <c r="H8" s="24">
        <v>200</v>
      </c>
      <c r="I8" s="24">
        <f t="shared" si="0"/>
        <v>30000</v>
      </c>
      <c r="J8" s="24" t="s">
        <v>21</v>
      </c>
    </row>
    <row r="9" spans="1:12" ht="25.8" x14ac:dyDescent="0.5">
      <c r="A9" s="6"/>
      <c r="B9" s="23">
        <v>42327</v>
      </c>
      <c r="C9" s="24" t="s">
        <v>25</v>
      </c>
      <c r="D9" s="24" t="s">
        <v>26</v>
      </c>
      <c r="E9" s="24">
        <v>33650</v>
      </c>
      <c r="F9" s="24">
        <v>34150</v>
      </c>
      <c r="G9" s="24">
        <v>500</v>
      </c>
      <c r="H9" s="24">
        <v>60</v>
      </c>
      <c r="I9" s="24">
        <v>30000</v>
      </c>
      <c r="J9" s="24" t="s">
        <v>21</v>
      </c>
    </row>
    <row r="10" spans="1:12" ht="25.8" x14ac:dyDescent="0.5">
      <c r="A10" s="6"/>
      <c r="B10" s="7">
        <v>42331</v>
      </c>
      <c r="C10" s="8" t="s">
        <v>25</v>
      </c>
      <c r="D10" s="8" t="s">
        <v>22</v>
      </c>
      <c r="E10" s="8">
        <v>2780</v>
      </c>
      <c r="F10" s="8">
        <v>2895</v>
      </c>
      <c r="G10" s="8">
        <v>115</v>
      </c>
      <c r="H10" s="8">
        <v>200</v>
      </c>
      <c r="I10" s="8">
        <f t="shared" si="0"/>
        <v>23000</v>
      </c>
      <c r="J10" s="8" t="s">
        <v>30</v>
      </c>
    </row>
    <row r="11" spans="1:12" ht="25.8" x14ac:dyDescent="0.5">
      <c r="A11" s="6"/>
      <c r="B11" s="7">
        <v>42331</v>
      </c>
      <c r="C11" s="8" t="s">
        <v>25</v>
      </c>
      <c r="D11" s="8" t="s">
        <v>19</v>
      </c>
      <c r="E11" s="8">
        <v>25170</v>
      </c>
      <c r="F11" s="8">
        <v>25350</v>
      </c>
      <c r="G11" s="8">
        <v>180</v>
      </c>
      <c r="H11" s="8">
        <v>200</v>
      </c>
      <c r="I11" s="8">
        <f t="shared" si="0"/>
        <v>36000</v>
      </c>
      <c r="J11" s="12" t="s">
        <v>30</v>
      </c>
    </row>
    <row r="12" spans="1:12" ht="25.8" x14ac:dyDescent="0.5">
      <c r="A12" s="6"/>
      <c r="B12" s="7"/>
      <c r="C12" s="8"/>
      <c r="D12" s="8"/>
      <c r="E12" s="8"/>
      <c r="F12" s="8"/>
      <c r="G12" s="8"/>
      <c r="H12" s="8"/>
      <c r="I12" s="26">
        <f>SUM(I6:I11)</f>
        <v>231000</v>
      </c>
      <c r="J12" s="8"/>
    </row>
    <row r="13" spans="1:12" x14ac:dyDescent="0.3">
      <c r="A13" s="6"/>
      <c r="B13" s="25"/>
      <c r="C13" s="25"/>
      <c r="D13" s="25"/>
      <c r="E13" s="25"/>
      <c r="F13" s="25"/>
      <c r="G13" s="25"/>
      <c r="H13" s="25"/>
      <c r="I13" s="25"/>
      <c r="J13" s="25"/>
    </row>
    <row r="14" spans="1:12" ht="25.8" x14ac:dyDescent="0.5">
      <c r="A14" s="6"/>
      <c r="B14" s="25"/>
      <c r="C14" s="7"/>
      <c r="D14" s="8"/>
      <c r="E14" s="8"/>
      <c r="F14" s="8"/>
      <c r="G14" s="8"/>
      <c r="H14" s="8"/>
      <c r="I14" s="8"/>
      <c r="J14" s="8"/>
    </row>
    <row r="15" spans="1:12" ht="25.8" x14ac:dyDescent="0.5">
      <c r="A15" s="6"/>
      <c r="B15" s="25"/>
      <c r="C15" s="7"/>
      <c r="D15" s="8"/>
      <c r="E15" s="8"/>
      <c r="F15" s="8"/>
      <c r="G15" s="8"/>
      <c r="H15" s="8"/>
      <c r="I15" s="8"/>
      <c r="J15" s="8"/>
    </row>
    <row r="16" spans="1:12" ht="25.8" x14ac:dyDescent="0.5">
      <c r="A16" s="6"/>
      <c r="J16" s="9"/>
    </row>
    <row r="17" spans="1:11" x14ac:dyDescent="0.3">
      <c r="A17" s="6"/>
    </row>
    <row r="18" spans="1:11" x14ac:dyDescent="0.3">
      <c r="A18" s="6"/>
    </row>
    <row r="19" spans="1:11" x14ac:dyDescent="0.3">
      <c r="A19" s="6"/>
    </row>
    <row r="20" spans="1:11" x14ac:dyDescent="0.3">
      <c r="A20" s="6"/>
    </row>
    <row r="21" spans="1:11" x14ac:dyDescent="0.3">
      <c r="A21" s="6"/>
    </row>
    <row r="22" spans="1:11" x14ac:dyDescent="0.3">
      <c r="A22" s="6"/>
    </row>
    <row r="23" spans="1:11" x14ac:dyDescent="0.3">
      <c r="A23" s="6"/>
    </row>
    <row r="24" spans="1:11" x14ac:dyDescent="0.3">
      <c r="A24" s="6"/>
    </row>
    <row r="25" spans="1:11" x14ac:dyDescent="0.3">
      <c r="A25" s="6"/>
    </row>
    <row r="26" spans="1:11" x14ac:dyDescent="0.3">
      <c r="A26" s="6"/>
    </row>
    <row r="27" spans="1:11" x14ac:dyDescent="0.3">
      <c r="A27" s="6"/>
    </row>
    <row r="28" spans="1:11" x14ac:dyDescent="0.3">
      <c r="A28" s="6"/>
    </row>
    <row r="29" spans="1:11" ht="25.8" x14ac:dyDescent="0.5">
      <c r="A29" s="6"/>
      <c r="K29" s="28"/>
    </row>
    <row r="30" spans="1:11" ht="25.8" x14ac:dyDescent="0.5">
      <c r="A30" s="6"/>
      <c r="K30" s="28"/>
    </row>
    <row r="31" spans="1:11" ht="25.8" x14ac:dyDescent="0.5">
      <c r="K31" s="29"/>
    </row>
  </sheetData>
  <mergeCells count="3">
    <mergeCell ref="B2:I2"/>
    <mergeCell ref="B3:I3"/>
    <mergeCell ref="B4:I4"/>
  </mergeCells>
  <hyperlinks>
    <hyperlink ref="L2" location="'Home Page'!A1" display="Back" xr:uid="{00000000-0004-0000-0200-000000000000}"/>
  </hyperlinks>
  <pageMargins left="0.7" right="0.7" top="0.75" bottom="0.75" header="0.3" footer="0.3"/>
  <pageSetup paperSize="9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X22"/>
  <sheetViews>
    <sheetView zoomScale="97" zoomScaleNormal="97" workbookViewId="0">
      <selection activeCell="K6" sqref="K6:K11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11" width="11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43132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6</v>
      </c>
      <c r="P4" s="206">
        <f>W20</f>
        <v>6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68">
        <v>1</v>
      </c>
      <c r="C6" s="69">
        <v>43133</v>
      </c>
      <c r="D6" s="70" t="s">
        <v>10</v>
      </c>
      <c r="E6" s="70" t="s">
        <v>22</v>
      </c>
      <c r="F6" s="139">
        <v>4230</v>
      </c>
      <c r="G6" s="139">
        <v>4085</v>
      </c>
      <c r="H6" s="140">
        <f t="shared" ref="H6:H11" si="0">F6-G6</f>
        <v>145</v>
      </c>
      <c r="I6" s="71">
        <v>200</v>
      </c>
      <c r="J6" s="76">
        <f>I6*H6</f>
        <v>29000</v>
      </c>
      <c r="K6" s="72" t="s">
        <v>21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73">
        <f>B6+1</f>
        <v>2</v>
      </c>
      <c r="C7" s="74">
        <v>43133</v>
      </c>
      <c r="D7" s="75" t="s">
        <v>10</v>
      </c>
      <c r="E7" s="75" t="s">
        <v>54</v>
      </c>
      <c r="F7" s="140">
        <v>227.8</v>
      </c>
      <c r="G7" s="140">
        <v>220</v>
      </c>
      <c r="H7" s="140">
        <f t="shared" si="0"/>
        <v>7.8000000000000114</v>
      </c>
      <c r="I7" s="76">
        <v>10000</v>
      </c>
      <c r="J7" s="76">
        <f t="shared" ref="J7:J14" si="1">I7*H7</f>
        <v>78000.000000000116</v>
      </c>
      <c r="K7" s="77" t="s">
        <v>21</v>
      </c>
      <c r="L7" s="67"/>
      <c r="N7" s="173"/>
      <c r="O7" s="174"/>
      <c r="P7" s="175"/>
      <c r="Q7" s="182"/>
      <c r="R7" s="183"/>
      <c r="S7" s="184"/>
      <c r="W7" s="64">
        <f t="shared" ref="W7:W19" si="2">IF($J7&gt;0,1,0)</f>
        <v>1</v>
      </c>
      <c r="X7" s="64">
        <f t="shared" ref="X7:X19" si="3">IF($J7&lt;0,1,0)</f>
        <v>0</v>
      </c>
    </row>
    <row r="8" spans="1:24" ht="15" thickBot="1" x14ac:dyDescent="0.35">
      <c r="A8" s="66"/>
      <c r="B8" s="73">
        <f t="shared" ref="B8:B20" si="4">B7+1</f>
        <v>3</v>
      </c>
      <c r="C8" s="74">
        <v>43133</v>
      </c>
      <c r="D8" s="75" t="s">
        <v>10</v>
      </c>
      <c r="E8" s="75" t="s">
        <v>19</v>
      </c>
      <c r="F8" s="76">
        <v>30550</v>
      </c>
      <c r="G8" s="76">
        <v>30000</v>
      </c>
      <c r="H8" s="76">
        <f t="shared" si="0"/>
        <v>550</v>
      </c>
      <c r="I8" s="76">
        <v>200</v>
      </c>
      <c r="J8" s="76">
        <f t="shared" si="1"/>
        <v>110000</v>
      </c>
      <c r="K8" s="77" t="s">
        <v>21</v>
      </c>
      <c r="L8" s="67"/>
      <c r="N8" s="176"/>
      <c r="O8" s="177"/>
      <c r="P8" s="178"/>
      <c r="Q8" s="185"/>
      <c r="R8" s="186"/>
      <c r="S8" s="187"/>
      <c r="W8" s="64">
        <f t="shared" si="2"/>
        <v>1</v>
      </c>
      <c r="X8" s="64">
        <f t="shared" si="3"/>
        <v>0</v>
      </c>
    </row>
    <row r="9" spans="1:24" x14ac:dyDescent="0.3">
      <c r="A9" s="66"/>
      <c r="B9" s="73">
        <f t="shared" si="4"/>
        <v>4</v>
      </c>
      <c r="C9" s="74">
        <v>43146</v>
      </c>
      <c r="D9" s="75" t="s">
        <v>10</v>
      </c>
      <c r="E9" s="75" t="s">
        <v>54</v>
      </c>
      <c r="F9" s="140">
        <v>229</v>
      </c>
      <c r="G9" s="140">
        <v>227</v>
      </c>
      <c r="H9" s="145">
        <f t="shared" si="0"/>
        <v>2</v>
      </c>
      <c r="I9" s="76">
        <v>10000</v>
      </c>
      <c r="J9" s="76">
        <f t="shared" si="1"/>
        <v>20000</v>
      </c>
      <c r="K9" s="77" t="s">
        <v>103</v>
      </c>
      <c r="L9" s="67"/>
      <c r="W9" s="64">
        <f t="shared" si="2"/>
        <v>1</v>
      </c>
      <c r="X9" s="64">
        <f t="shared" si="3"/>
        <v>0</v>
      </c>
    </row>
    <row r="10" spans="1:24" x14ac:dyDescent="0.3">
      <c r="A10" s="66"/>
      <c r="B10" s="73">
        <f t="shared" si="4"/>
        <v>5</v>
      </c>
      <c r="C10" s="74">
        <v>43146</v>
      </c>
      <c r="D10" s="75" t="s">
        <v>10</v>
      </c>
      <c r="E10" s="75" t="s">
        <v>22</v>
      </c>
      <c r="F10" s="140">
        <v>3910</v>
      </c>
      <c r="G10" s="140">
        <v>3830</v>
      </c>
      <c r="H10" s="145">
        <f t="shared" si="0"/>
        <v>80</v>
      </c>
      <c r="I10" s="76">
        <v>200</v>
      </c>
      <c r="J10" s="76">
        <f t="shared" si="1"/>
        <v>16000</v>
      </c>
      <c r="K10" s="77" t="s">
        <v>30</v>
      </c>
      <c r="L10" s="67"/>
      <c r="W10" s="64">
        <f t="shared" si="2"/>
        <v>1</v>
      </c>
      <c r="X10" s="64">
        <f t="shared" si="3"/>
        <v>0</v>
      </c>
    </row>
    <row r="11" spans="1:24" ht="15" thickBot="1" x14ac:dyDescent="0.35">
      <c r="A11" s="66"/>
      <c r="B11" s="73">
        <f t="shared" si="4"/>
        <v>6</v>
      </c>
      <c r="C11" s="74">
        <v>43146</v>
      </c>
      <c r="D11" s="75" t="s">
        <v>10</v>
      </c>
      <c r="E11" s="75" t="s">
        <v>19</v>
      </c>
      <c r="F11" s="76">
        <v>30650</v>
      </c>
      <c r="G11" s="140">
        <v>30420</v>
      </c>
      <c r="H11" s="140">
        <f t="shared" si="0"/>
        <v>230</v>
      </c>
      <c r="I11" s="76">
        <v>200</v>
      </c>
      <c r="J11" s="76">
        <f t="shared" si="1"/>
        <v>46000</v>
      </c>
      <c r="K11" s="77" t="s">
        <v>30</v>
      </c>
      <c r="L11" s="67"/>
      <c r="W11" s="64">
        <f t="shared" si="2"/>
        <v>1</v>
      </c>
      <c r="X11" s="64">
        <f t="shared" si="3"/>
        <v>0</v>
      </c>
    </row>
    <row r="12" spans="1:24" ht="15" thickTop="1" x14ac:dyDescent="0.3">
      <c r="A12" s="66"/>
      <c r="B12" s="73">
        <f t="shared" si="4"/>
        <v>7</v>
      </c>
      <c r="C12" s="74"/>
      <c r="D12" s="75"/>
      <c r="E12" s="75"/>
      <c r="F12" s="76"/>
      <c r="G12" s="76"/>
      <c r="H12" s="138"/>
      <c r="I12" s="76"/>
      <c r="J12" s="76">
        <f t="shared" si="1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2"/>
        <v>0</v>
      </c>
      <c r="X12" s="64">
        <f t="shared" si="3"/>
        <v>0</v>
      </c>
    </row>
    <row r="13" spans="1:24" x14ac:dyDescent="0.3">
      <c r="A13" s="66"/>
      <c r="B13" s="73">
        <f t="shared" si="4"/>
        <v>8</v>
      </c>
      <c r="C13" s="74"/>
      <c r="D13" s="75"/>
      <c r="E13" s="75"/>
      <c r="F13" s="76"/>
      <c r="G13" s="76"/>
      <c r="H13" s="138"/>
      <c r="I13" s="76"/>
      <c r="J13" s="76">
        <f t="shared" si="1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2"/>
        <v>0</v>
      </c>
      <c r="X13" s="64">
        <f t="shared" si="3"/>
        <v>0</v>
      </c>
    </row>
    <row r="14" spans="1:24" x14ac:dyDescent="0.3">
      <c r="A14" s="66"/>
      <c r="B14" s="73">
        <f t="shared" si="4"/>
        <v>9</v>
      </c>
      <c r="C14" s="74"/>
      <c r="D14" s="75"/>
      <c r="E14" s="75"/>
      <c r="F14" s="76"/>
      <c r="G14" s="76"/>
      <c r="H14" s="138"/>
      <c r="I14" s="76"/>
      <c r="J14" s="76">
        <f t="shared" si="1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2"/>
        <v>0</v>
      </c>
      <c r="X14" s="64">
        <f t="shared" si="3"/>
        <v>0</v>
      </c>
    </row>
    <row r="15" spans="1:24" x14ac:dyDescent="0.3">
      <c r="A15" s="66"/>
      <c r="B15" s="73">
        <f t="shared" si="4"/>
        <v>10</v>
      </c>
      <c r="C15" s="74"/>
      <c r="D15" s="75"/>
      <c r="E15" s="75"/>
      <c r="F15" s="76"/>
      <c r="G15" s="76"/>
      <c r="H15" s="138"/>
      <c r="I15" s="76"/>
      <c r="J15" s="76">
        <f t="shared" ref="J15:J20" si="5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2"/>
        <v>0</v>
      </c>
      <c r="X15" s="64">
        <f t="shared" si="3"/>
        <v>0</v>
      </c>
    </row>
    <row r="16" spans="1:24" x14ac:dyDescent="0.3">
      <c r="A16" s="66"/>
      <c r="B16" s="73">
        <f t="shared" si="4"/>
        <v>11</v>
      </c>
      <c r="C16" s="74"/>
      <c r="D16" s="75"/>
      <c r="E16" s="75"/>
      <c r="F16" s="76"/>
      <c r="G16" s="76"/>
      <c r="H16" s="138"/>
      <c r="I16" s="76"/>
      <c r="J16" s="76">
        <f t="shared" si="5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2"/>
        <v>0</v>
      </c>
      <c r="X16" s="64">
        <f t="shared" si="3"/>
        <v>0</v>
      </c>
    </row>
    <row r="17" spans="1:24" x14ac:dyDescent="0.3">
      <c r="A17" s="66"/>
      <c r="B17" s="73">
        <f t="shared" si="4"/>
        <v>12</v>
      </c>
      <c r="C17" s="74"/>
      <c r="D17" s="75"/>
      <c r="E17" s="75"/>
      <c r="F17" s="76"/>
      <c r="G17" s="76"/>
      <c r="H17" s="138"/>
      <c r="I17" s="76"/>
      <c r="J17" s="76">
        <f t="shared" si="5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2"/>
        <v>0</v>
      </c>
      <c r="X17" s="64">
        <f t="shared" si="3"/>
        <v>0</v>
      </c>
    </row>
    <row r="18" spans="1:24" x14ac:dyDescent="0.3">
      <c r="A18" s="66"/>
      <c r="B18" s="73">
        <f>B17+1</f>
        <v>13</v>
      </c>
      <c r="C18" s="74"/>
      <c r="D18" s="75"/>
      <c r="E18" s="75"/>
      <c r="F18" s="76"/>
      <c r="G18" s="76"/>
      <c r="H18" s="138"/>
      <c r="I18" s="76"/>
      <c r="J18" s="76">
        <f t="shared" si="5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2"/>
        <v>0</v>
      </c>
      <c r="X18" s="64">
        <f t="shared" si="3"/>
        <v>0</v>
      </c>
    </row>
    <row r="19" spans="1:24" x14ac:dyDescent="0.3">
      <c r="A19" s="66"/>
      <c r="B19" s="73">
        <f t="shared" si="4"/>
        <v>14</v>
      </c>
      <c r="C19" s="74"/>
      <c r="D19" s="75"/>
      <c r="E19" s="75"/>
      <c r="F19" s="76"/>
      <c r="G19" s="76"/>
      <c r="H19" s="76"/>
      <c r="I19" s="76"/>
      <c r="J19" s="76">
        <f t="shared" si="5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2"/>
        <v>0</v>
      </c>
      <c r="X19" s="64">
        <f t="shared" si="3"/>
        <v>0</v>
      </c>
    </row>
    <row r="20" spans="1:24" ht="15" thickBot="1" x14ac:dyDescent="0.35">
      <c r="A20" s="66"/>
      <c r="B20" s="101">
        <f t="shared" si="4"/>
        <v>15</v>
      </c>
      <c r="C20" s="102"/>
      <c r="D20" s="103"/>
      <c r="E20" s="103"/>
      <c r="F20" s="104"/>
      <c r="G20" s="104"/>
      <c r="H20" s="104"/>
      <c r="I20" s="104"/>
      <c r="J20" s="104">
        <f t="shared" si="5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6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299000.00000000012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</mergeCells>
  <hyperlinks>
    <hyperlink ref="B21" r:id="rId1" xr:uid="{00000000-0004-0000-1D00-000000000000}"/>
    <hyperlink ref="N1" location="'Home Page'!A1" display="Back" xr:uid="{00000000-0004-0000-1D00-000001000000}"/>
  </hyperlinks>
  <pageMargins left="0" right="0" top="0" bottom="0" header="0" footer="0"/>
  <pageSetup paperSize="9" orientation="portrait" r:id="rId2"/>
  <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X22"/>
  <sheetViews>
    <sheetView topLeftCell="A4" zoomScale="97" zoomScaleNormal="97" workbookViewId="0">
      <selection activeCell="K11" sqref="K11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11" width="11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43160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5</v>
      </c>
      <c r="P4" s="206">
        <f>W20</f>
        <v>4</v>
      </c>
      <c r="Q4" s="206">
        <f>X20</f>
        <v>1</v>
      </c>
      <c r="R4" s="208">
        <f>O4-P4-Q4</f>
        <v>0</v>
      </c>
      <c r="S4" s="210">
        <f>P4/O4</f>
        <v>0.8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68">
        <v>1</v>
      </c>
      <c r="C6" s="69">
        <v>43167</v>
      </c>
      <c r="D6" s="70" t="s">
        <v>10</v>
      </c>
      <c r="E6" s="70" t="s">
        <v>19</v>
      </c>
      <c r="F6" s="139">
        <v>30550</v>
      </c>
      <c r="G6" s="139">
        <v>30200</v>
      </c>
      <c r="H6" s="140">
        <f>F6-G6</f>
        <v>350</v>
      </c>
      <c r="I6" s="71">
        <v>200</v>
      </c>
      <c r="J6" s="76">
        <f>I6*H6</f>
        <v>70000</v>
      </c>
      <c r="K6" s="72" t="s">
        <v>21</v>
      </c>
      <c r="L6" s="67"/>
      <c r="N6" s="170" t="s">
        <v>125</v>
      </c>
      <c r="O6" s="171"/>
      <c r="P6" s="172"/>
      <c r="Q6" s="179">
        <f>S4</f>
        <v>0.8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73">
        <f>B6+1</f>
        <v>2</v>
      </c>
      <c r="C7" s="74">
        <v>43172</v>
      </c>
      <c r="D7" s="75" t="s">
        <v>10</v>
      </c>
      <c r="E7" s="75" t="s">
        <v>22</v>
      </c>
      <c r="F7" s="140">
        <v>3990</v>
      </c>
      <c r="G7" s="140">
        <v>3920</v>
      </c>
      <c r="H7" s="140">
        <f>F7-G7</f>
        <v>70</v>
      </c>
      <c r="I7" s="76">
        <v>200</v>
      </c>
      <c r="J7" s="76">
        <f t="shared" ref="J7:J14" si="0">I7*H7</f>
        <v>14000</v>
      </c>
      <c r="K7" s="77" t="s">
        <v>30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73">
        <f t="shared" ref="B8:B20" si="3">B7+1</f>
        <v>3</v>
      </c>
      <c r="C8" s="74">
        <v>43172</v>
      </c>
      <c r="D8" s="75" t="s">
        <v>10</v>
      </c>
      <c r="E8" s="75" t="s">
        <v>54</v>
      </c>
      <c r="F8" s="140">
        <v>213.5</v>
      </c>
      <c r="G8" s="140">
        <v>209</v>
      </c>
      <c r="H8" s="140">
        <f>F8-G8</f>
        <v>4.5</v>
      </c>
      <c r="I8" s="76">
        <v>10000</v>
      </c>
      <c r="J8" s="76">
        <f t="shared" si="0"/>
        <v>45000</v>
      </c>
      <c r="K8" s="77" t="s">
        <v>30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73">
        <f t="shared" si="3"/>
        <v>4</v>
      </c>
      <c r="C9" s="74">
        <v>43180</v>
      </c>
      <c r="D9" s="75" t="s">
        <v>10</v>
      </c>
      <c r="E9" s="75" t="s">
        <v>22</v>
      </c>
      <c r="F9" s="140">
        <v>4200</v>
      </c>
      <c r="G9" s="140">
        <v>4220</v>
      </c>
      <c r="H9" s="145">
        <v>-20</v>
      </c>
      <c r="I9" s="76">
        <v>200</v>
      </c>
      <c r="J9" s="76">
        <f t="shared" si="0"/>
        <v>-4000</v>
      </c>
      <c r="K9" s="77" t="s">
        <v>5</v>
      </c>
      <c r="L9" s="67"/>
      <c r="W9" s="64">
        <f t="shared" si="1"/>
        <v>0</v>
      </c>
      <c r="X9" s="64">
        <f t="shared" si="2"/>
        <v>1</v>
      </c>
    </row>
    <row r="10" spans="1:24" x14ac:dyDescent="0.3">
      <c r="A10" s="66"/>
      <c r="B10" s="73">
        <f t="shared" si="3"/>
        <v>5</v>
      </c>
      <c r="C10" s="74">
        <v>43181</v>
      </c>
      <c r="D10" s="75" t="s">
        <v>11</v>
      </c>
      <c r="E10" s="75" t="s">
        <v>19</v>
      </c>
      <c r="F10" s="140">
        <v>30500</v>
      </c>
      <c r="G10" s="140">
        <v>30900</v>
      </c>
      <c r="H10" s="145">
        <v>400</v>
      </c>
      <c r="I10" s="76">
        <v>200</v>
      </c>
      <c r="J10" s="76">
        <f t="shared" si="0"/>
        <v>80000</v>
      </c>
      <c r="K10" s="77" t="s">
        <v>152</v>
      </c>
      <c r="L10" s="67"/>
      <c r="W10" s="64">
        <f t="shared" si="1"/>
        <v>1</v>
      </c>
      <c r="X10" s="64">
        <f t="shared" si="2"/>
        <v>0</v>
      </c>
    </row>
    <row r="11" spans="1:24" ht="15" thickBot="1" x14ac:dyDescent="0.35">
      <c r="A11" s="66"/>
      <c r="B11" s="73">
        <f t="shared" si="3"/>
        <v>6</v>
      </c>
      <c r="C11" s="74"/>
      <c r="D11" s="75"/>
      <c r="E11" s="75"/>
      <c r="F11" s="76"/>
      <c r="G11" s="140"/>
      <c r="H11" s="140"/>
      <c r="I11" s="76"/>
      <c r="J11" s="76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73">
        <f t="shared" si="3"/>
        <v>7</v>
      </c>
      <c r="C12" s="74"/>
      <c r="D12" s="75"/>
      <c r="E12" s="75"/>
      <c r="F12" s="76"/>
      <c r="G12" s="76"/>
      <c r="H12" s="138"/>
      <c r="I12" s="76"/>
      <c r="J12" s="76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73">
        <f t="shared" si="3"/>
        <v>8</v>
      </c>
      <c r="C13" s="74"/>
      <c r="D13" s="75"/>
      <c r="E13" s="75"/>
      <c r="F13" s="76"/>
      <c r="G13" s="76"/>
      <c r="H13" s="138"/>
      <c r="I13" s="76"/>
      <c r="J13" s="76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73">
        <f t="shared" si="3"/>
        <v>9</v>
      </c>
      <c r="C14" s="74"/>
      <c r="D14" s="75"/>
      <c r="E14" s="75"/>
      <c r="F14" s="76"/>
      <c r="G14" s="76"/>
      <c r="H14" s="138"/>
      <c r="I14" s="76"/>
      <c r="J14" s="76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73">
        <f t="shared" si="3"/>
        <v>10</v>
      </c>
      <c r="C15" s="74"/>
      <c r="D15" s="75"/>
      <c r="E15" s="75"/>
      <c r="F15" s="76"/>
      <c r="G15" s="76"/>
      <c r="H15" s="138"/>
      <c r="I15" s="76"/>
      <c r="J15" s="76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73">
        <f t="shared" si="3"/>
        <v>11</v>
      </c>
      <c r="C16" s="74"/>
      <c r="D16" s="75"/>
      <c r="E16" s="75"/>
      <c r="F16" s="76"/>
      <c r="G16" s="76"/>
      <c r="H16" s="138"/>
      <c r="I16" s="76"/>
      <c r="J16" s="76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73">
        <f t="shared" si="3"/>
        <v>12</v>
      </c>
      <c r="C17" s="74"/>
      <c r="D17" s="75"/>
      <c r="E17" s="75"/>
      <c r="F17" s="76"/>
      <c r="G17" s="76"/>
      <c r="H17" s="138"/>
      <c r="I17" s="76"/>
      <c r="J17" s="76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73">
        <f>B17+1</f>
        <v>13</v>
      </c>
      <c r="C18" s="74"/>
      <c r="D18" s="75"/>
      <c r="E18" s="75"/>
      <c r="F18" s="76"/>
      <c r="G18" s="76"/>
      <c r="H18" s="138"/>
      <c r="I18" s="76"/>
      <c r="J18" s="76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73">
        <f t="shared" si="3"/>
        <v>14</v>
      </c>
      <c r="C19" s="74"/>
      <c r="D19" s="75"/>
      <c r="E19" s="75"/>
      <c r="F19" s="76"/>
      <c r="G19" s="76"/>
      <c r="H19" s="76"/>
      <c r="I19" s="76"/>
      <c r="J19" s="76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01">
        <f t="shared" si="3"/>
        <v>15</v>
      </c>
      <c r="C20" s="10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4</v>
      </c>
      <c r="X20" s="64">
        <f>SUM(X6:X19)</f>
        <v>1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205000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</mergeCells>
  <hyperlinks>
    <hyperlink ref="B21" r:id="rId1" xr:uid="{00000000-0004-0000-1E00-000000000000}"/>
    <hyperlink ref="N1" location="'Home Page'!A1" display="Back" xr:uid="{00000000-0004-0000-1E00-000001000000}"/>
  </hyperlinks>
  <pageMargins left="0" right="0" top="0" bottom="0" header="0" footer="0"/>
  <pageSetup paperSize="9" orientation="portrait" r:id="rId2"/>
  <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X22"/>
  <sheetViews>
    <sheetView zoomScale="97" zoomScaleNormal="97" workbookViewId="0">
      <selection activeCell="K14" sqref="K14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11" width="11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43191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9</v>
      </c>
      <c r="P4" s="206">
        <f>W20</f>
        <v>7</v>
      </c>
      <c r="Q4" s="206">
        <f>X20</f>
        <v>2</v>
      </c>
      <c r="R4" s="208">
        <f>O4-P4-Q4</f>
        <v>0</v>
      </c>
      <c r="S4" s="210">
        <f>P4/O4</f>
        <v>0.77777777777777779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68">
        <v>1</v>
      </c>
      <c r="C6" s="69">
        <v>43194</v>
      </c>
      <c r="D6" s="70" t="s">
        <v>10</v>
      </c>
      <c r="E6" s="70" t="s">
        <v>19</v>
      </c>
      <c r="F6" s="141">
        <v>31050</v>
      </c>
      <c r="G6" s="141">
        <v>30650</v>
      </c>
      <c r="H6" s="138">
        <f>F6-G6</f>
        <v>400</v>
      </c>
      <c r="I6" s="141">
        <v>200</v>
      </c>
      <c r="J6" s="138">
        <f>I6*H6</f>
        <v>80000</v>
      </c>
      <c r="K6" s="72" t="s">
        <v>21</v>
      </c>
      <c r="L6" s="67"/>
      <c r="N6" s="170" t="s">
        <v>125</v>
      </c>
      <c r="O6" s="171"/>
      <c r="P6" s="172"/>
      <c r="Q6" s="179">
        <f>S4</f>
        <v>0.77777777777777779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73">
        <f>B6+1</f>
        <v>2</v>
      </c>
      <c r="C7" s="74">
        <v>43201</v>
      </c>
      <c r="D7" s="75" t="s">
        <v>10</v>
      </c>
      <c r="E7" s="75" t="s">
        <v>19</v>
      </c>
      <c r="F7" s="138">
        <v>31550</v>
      </c>
      <c r="G7" s="138">
        <v>31000</v>
      </c>
      <c r="H7" s="138">
        <f>F7-G7</f>
        <v>550</v>
      </c>
      <c r="I7" s="138">
        <v>200</v>
      </c>
      <c r="J7" s="138">
        <f t="shared" ref="J7:J11" si="0">I7*H7</f>
        <v>110000</v>
      </c>
      <c r="K7" s="77" t="s">
        <v>21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73">
        <f t="shared" ref="B8:B20" si="3">B7+1</f>
        <v>3</v>
      </c>
      <c r="C8" s="74">
        <v>43201</v>
      </c>
      <c r="D8" s="75" t="s">
        <v>10</v>
      </c>
      <c r="E8" s="75" t="s">
        <v>22</v>
      </c>
      <c r="F8" s="138">
        <v>4380</v>
      </c>
      <c r="G8" s="138">
        <v>4310</v>
      </c>
      <c r="H8" s="138">
        <f>F8-G8</f>
        <v>70</v>
      </c>
      <c r="I8" s="138">
        <v>200</v>
      </c>
      <c r="J8" s="138">
        <f t="shared" si="0"/>
        <v>14000</v>
      </c>
      <c r="K8" s="77" t="s">
        <v>153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73">
        <f t="shared" si="3"/>
        <v>4</v>
      </c>
      <c r="C9" s="74">
        <v>43203</v>
      </c>
      <c r="D9" s="75" t="s">
        <v>10</v>
      </c>
      <c r="E9" s="75" t="s">
        <v>22</v>
      </c>
      <c r="F9" s="138">
        <v>4410</v>
      </c>
      <c r="G9" s="138">
        <v>4360</v>
      </c>
      <c r="H9" s="146">
        <v>50</v>
      </c>
      <c r="I9" s="138">
        <v>200</v>
      </c>
      <c r="J9" s="138">
        <f t="shared" si="0"/>
        <v>10000</v>
      </c>
      <c r="K9" s="77" t="s">
        <v>153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73">
        <f t="shared" si="3"/>
        <v>5</v>
      </c>
      <c r="C10" s="74">
        <v>43208</v>
      </c>
      <c r="D10" s="75" t="s">
        <v>10</v>
      </c>
      <c r="E10" s="75" t="s">
        <v>54</v>
      </c>
      <c r="F10" s="138">
        <v>210.5</v>
      </c>
      <c r="G10" s="138">
        <v>213</v>
      </c>
      <c r="H10" s="146">
        <v>-2.5</v>
      </c>
      <c r="I10" s="138">
        <v>10000</v>
      </c>
      <c r="J10" s="138">
        <f t="shared" si="0"/>
        <v>-25000</v>
      </c>
      <c r="K10" s="77" t="s">
        <v>46</v>
      </c>
      <c r="L10" s="67"/>
      <c r="W10" s="64">
        <f t="shared" si="1"/>
        <v>0</v>
      </c>
      <c r="X10" s="64">
        <f t="shared" si="2"/>
        <v>1</v>
      </c>
    </row>
    <row r="11" spans="1:24" ht="15" thickBot="1" x14ac:dyDescent="0.35">
      <c r="A11" s="66"/>
      <c r="B11" s="73">
        <f t="shared" si="3"/>
        <v>6</v>
      </c>
      <c r="C11" s="74">
        <v>43208</v>
      </c>
      <c r="D11" s="75" t="s">
        <v>10</v>
      </c>
      <c r="E11" s="75" t="s">
        <v>22</v>
      </c>
      <c r="F11" s="138">
        <v>4430</v>
      </c>
      <c r="G11" s="138">
        <v>4490</v>
      </c>
      <c r="H11" s="138">
        <v>-60</v>
      </c>
      <c r="I11" s="138">
        <v>200</v>
      </c>
      <c r="J11" s="138">
        <f t="shared" si="0"/>
        <v>-12000</v>
      </c>
      <c r="K11" s="77" t="s">
        <v>46</v>
      </c>
      <c r="L11" s="67"/>
      <c r="W11" s="64">
        <f t="shared" si="1"/>
        <v>0</v>
      </c>
      <c r="X11" s="64">
        <f t="shared" si="2"/>
        <v>1</v>
      </c>
    </row>
    <row r="12" spans="1:24" ht="15" thickTop="1" x14ac:dyDescent="0.3">
      <c r="A12" s="66"/>
      <c r="B12" s="73">
        <f t="shared" si="3"/>
        <v>7</v>
      </c>
      <c r="C12" s="74">
        <v>43210</v>
      </c>
      <c r="D12" s="75" t="s">
        <v>10</v>
      </c>
      <c r="E12" s="75" t="s">
        <v>22</v>
      </c>
      <c r="F12" s="138">
        <v>4530</v>
      </c>
      <c r="G12" s="138">
        <v>4480</v>
      </c>
      <c r="H12" s="138">
        <v>50</v>
      </c>
      <c r="I12" s="138">
        <v>200</v>
      </c>
      <c r="J12" s="138">
        <f t="shared" ref="J12:J14" si="4">I12*H12</f>
        <v>10000</v>
      </c>
      <c r="K12" s="77" t="s">
        <v>153</v>
      </c>
      <c r="L12" s="67"/>
      <c r="N12" s="78"/>
      <c r="O12" s="79"/>
      <c r="P12" s="79"/>
      <c r="Q12" s="79"/>
      <c r="R12" s="79"/>
      <c r="S12" s="80"/>
      <c r="W12" s="64">
        <f t="shared" si="1"/>
        <v>1</v>
      </c>
      <c r="X12" s="64">
        <f t="shared" si="2"/>
        <v>0</v>
      </c>
    </row>
    <row r="13" spans="1:24" x14ac:dyDescent="0.3">
      <c r="A13" s="66"/>
      <c r="B13" s="73">
        <f t="shared" si="3"/>
        <v>8</v>
      </c>
      <c r="C13" s="74">
        <v>43213</v>
      </c>
      <c r="D13" s="75" t="s">
        <v>10</v>
      </c>
      <c r="E13" s="75" t="s">
        <v>19</v>
      </c>
      <c r="F13" s="138">
        <v>31400</v>
      </c>
      <c r="G13" s="138">
        <v>31225</v>
      </c>
      <c r="H13" s="138">
        <f>F13-G13</f>
        <v>175</v>
      </c>
      <c r="I13" s="138">
        <v>200</v>
      </c>
      <c r="J13" s="138">
        <f t="shared" si="4"/>
        <v>35000</v>
      </c>
      <c r="K13" s="77" t="s">
        <v>153</v>
      </c>
      <c r="L13" s="67"/>
      <c r="N13" s="81"/>
      <c r="O13" s="82"/>
      <c r="P13" s="82"/>
      <c r="Q13" s="82"/>
      <c r="R13" s="82"/>
      <c r="S13" s="83"/>
      <c r="W13" s="64">
        <f t="shared" si="1"/>
        <v>1</v>
      </c>
      <c r="X13" s="64">
        <f t="shared" si="2"/>
        <v>0</v>
      </c>
    </row>
    <row r="14" spans="1:24" x14ac:dyDescent="0.3">
      <c r="A14" s="66"/>
      <c r="B14" s="73">
        <f t="shared" si="3"/>
        <v>9</v>
      </c>
      <c r="C14" s="74">
        <v>43213</v>
      </c>
      <c r="D14" s="75" t="s">
        <v>10</v>
      </c>
      <c r="E14" s="75" t="s">
        <v>54</v>
      </c>
      <c r="F14" s="138">
        <v>215</v>
      </c>
      <c r="G14" s="138">
        <v>208</v>
      </c>
      <c r="H14" s="138">
        <f>F14-G14</f>
        <v>7</v>
      </c>
      <c r="I14" s="138">
        <v>10000</v>
      </c>
      <c r="J14" s="138">
        <f t="shared" si="4"/>
        <v>70000</v>
      </c>
      <c r="K14" s="77" t="s">
        <v>21</v>
      </c>
      <c r="L14" s="67"/>
      <c r="N14" s="81"/>
      <c r="O14" s="82"/>
      <c r="P14" s="82"/>
      <c r="Q14" s="82"/>
      <c r="R14" s="82"/>
      <c r="S14" s="83"/>
      <c r="W14" s="64">
        <f t="shared" si="1"/>
        <v>1</v>
      </c>
      <c r="X14" s="64">
        <f t="shared" si="2"/>
        <v>0</v>
      </c>
    </row>
    <row r="15" spans="1:24" x14ac:dyDescent="0.3">
      <c r="A15" s="66"/>
      <c r="B15" s="73">
        <f t="shared" si="3"/>
        <v>10</v>
      </c>
      <c r="C15" s="74"/>
      <c r="D15" s="75"/>
      <c r="E15" s="75"/>
      <c r="F15" s="138"/>
      <c r="G15" s="138"/>
      <c r="H15" s="138"/>
      <c r="I15" s="138"/>
      <c r="J15" s="138">
        <f t="shared" ref="J15:J20" si="5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73">
        <f t="shared" si="3"/>
        <v>11</v>
      </c>
      <c r="C16" s="74"/>
      <c r="D16" s="75"/>
      <c r="E16" s="75"/>
      <c r="F16" s="138"/>
      <c r="G16" s="138"/>
      <c r="H16" s="138"/>
      <c r="I16" s="138"/>
      <c r="J16" s="138">
        <f t="shared" si="5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73">
        <f t="shared" si="3"/>
        <v>12</v>
      </c>
      <c r="C17" s="74"/>
      <c r="D17" s="75"/>
      <c r="E17" s="75"/>
      <c r="F17" s="138"/>
      <c r="G17" s="138"/>
      <c r="H17" s="138"/>
      <c r="I17" s="138"/>
      <c r="J17" s="138">
        <f t="shared" si="5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73">
        <f>B17+1</f>
        <v>13</v>
      </c>
      <c r="C18" s="74"/>
      <c r="D18" s="75"/>
      <c r="E18" s="75"/>
      <c r="F18" s="138"/>
      <c r="G18" s="138"/>
      <c r="H18" s="138"/>
      <c r="I18" s="138"/>
      <c r="J18" s="138">
        <f t="shared" si="5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73">
        <f t="shared" si="3"/>
        <v>14</v>
      </c>
      <c r="C19" s="74"/>
      <c r="D19" s="75"/>
      <c r="E19" s="75"/>
      <c r="F19" s="76"/>
      <c r="G19" s="76"/>
      <c r="H19" s="76"/>
      <c r="I19" s="76"/>
      <c r="J19" s="76">
        <f t="shared" si="5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01">
        <f t="shared" si="3"/>
        <v>15</v>
      </c>
      <c r="C20" s="102"/>
      <c r="D20" s="103"/>
      <c r="E20" s="103"/>
      <c r="F20" s="104"/>
      <c r="G20" s="104"/>
      <c r="H20" s="104"/>
      <c r="I20" s="104"/>
      <c r="J20" s="104">
        <f t="shared" si="5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7</v>
      </c>
      <c r="X20" s="64">
        <f>SUM(X6:X19)</f>
        <v>2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292000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  <mergeCell ref="N6:P8"/>
    <mergeCell ref="Q6:S8"/>
  </mergeCells>
  <hyperlinks>
    <hyperlink ref="B21" r:id="rId1" xr:uid="{00000000-0004-0000-1F00-000000000000}"/>
    <hyperlink ref="N1" location="'Home Page'!A1" display="Back" xr:uid="{00000000-0004-0000-1F00-000001000000}"/>
  </hyperlinks>
  <pageMargins left="0" right="0" top="0" bottom="0" header="0" footer="0"/>
  <pageSetup paperSize="9" orientation="portrait" r:id="rId2"/>
  <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X22"/>
  <sheetViews>
    <sheetView zoomScale="97" zoomScaleNormal="97" workbookViewId="0">
      <selection activeCell="R4" sqref="R4:R5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11" width="11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43221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7</v>
      </c>
      <c r="P4" s="206">
        <f>W20</f>
        <v>5</v>
      </c>
      <c r="Q4" s="206">
        <f>X20</f>
        <v>2</v>
      </c>
      <c r="R4" s="208">
        <f>O4-P4-Q4</f>
        <v>0</v>
      </c>
      <c r="S4" s="210">
        <f>P4/O4</f>
        <v>0.7142857142857143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68">
        <v>1</v>
      </c>
      <c r="C6" s="69">
        <v>43227</v>
      </c>
      <c r="D6" s="70" t="s">
        <v>10</v>
      </c>
      <c r="E6" s="70" t="s">
        <v>19</v>
      </c>
      <c r="F6" s="141">
        <v>31300</v>
      </c>
      <c r="G6" s="141">
        <v>31100</v>
      </c>
      <c r="H6" s="138">
        <v>200</v>
      </c>
      <c r="I6" s="141">
        <v>200</v>
      </c>
      <c r="J6" s="138">
        <f>H6*I6</f>
        <v>40000</v>
      </c>
      <c r="K6" s="72" t="s">
        <v>153</v>
      </c>
      <c r="L6" s="67"/>
      <c r="N6" s="170" t="s">
        <v>125</v>
      </c>
      <c r="O6" s="171"/>
      <c r="P6" s="172"/>
      <c r="Q6" s="179">
        <f>S4</f>
        <v>0.7142857142857143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73">
        <f>B6+1</f>
        <v>2</v>
      </c>
      <c r="C7" s="74">
        <v>43234</v>
      </c>
      <c r="D7" s="75" t="s">
        <v>10</v>
      </c>
      <c r="E7" s="75" t="s">
        <v>22</v>
      </c>
      <c r="F7" s="138">
        <v>4770</v>
      </c>
      <c r="G7" s="138">
        <v>4840</v>
      </c>
      <c r="H7" s="138">
        <v>-70</v>
      </c>
      <c r="I7" s="138">
        <v>100</v>
      </c>
      <c r="J7" s="138">
        <f t="shared" ref="J7:J19" si="0">H7*I7</f>
        <v>-7000</v>
      </c>
      <c r="K7" s="77" t="s">
        <v>46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0</v>
      </c>
      <c r="X7" s="64">
        <f t="shared" ref="X7:X19" si="2">IF($J7&lt;0,1,0)</f>
        <v>1</v>
      </c>
    </row>
    <row r="8" spans="1:24" ht="15" thickBot="1" x14ac:dyDescent="0.35">
      <c r="A8" s="66"/>
      <c r="B8" s="73">
        <f t="shared" ref="B8:B20" si="3">B7+1</f>
        <v>3</v>
      </c>
      <c r="C8" s="74">
        <v>43235</v>
      </c>
      <c r="D8" s="75" t="s">
        <v>10</v>
      </c>
      <c r="E8" s="75" t="s">
        <v>54</v>
      </c>
      <c r="F8" s="138">
        <v>209.5</v>
      </c>
      <c r="G8" s="138">
        <v>208</v>
      </c>
      <c r="H8" s="138">
        <v>1.5</v>
      </c>
      <c r="I8" s="138">
        <v>10000</v>
      </c>
      <c r="J8" s="138">
        <f t="shared" si="0"/>
        <v>15000</v>
      </c>
      <c r="K8" s="77" t="s">
        <v>103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73">
        <f t="shared" si="3"/>
        <v>4</v>
      </c>
      <c r="C9" s="74">
        <v>43235</v>
      </c>
      <c r="D9" s="75" t="s">
        <v>10</v>
      </c>
      <c r="E9" s="75" t="s">
        <v>19</v>
      </c>
      <c r="F9" s="138">
        <v>31520</v>
      </c>
      <c r="G9" s="138">
        <v>31020</v>
      </c>
      <c r="H9" s="146">
        <f>F9-G9</f>
        <v>500</v>
      </c>
      <c r="I9" s="138">
        <v>200</v>
      </c>
      <c r="J9" s="138">
        <f t="shared" si="0"/>
        <v>100000</v>
      </c>
      <c r="K9" s="77" t="s">
        <v>21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73">
        <f t="shared" si="3"/>
        <v>5</v>
      </c>
      <c r="C10" s="74">
        <v>43243</v>
      </c>
      <c r="D10" s="75" t="s">
        <v>10</v>
      </c>
      <c r="E10" s="75" t="s">
        <v>19</v>
      </c>
      <c r="F10" s="138">
        <v>31350</v>
      </c>
      <c r="G10" s="138">
        <v>31180</v>
      </c>
      <c r="H10" s="146">
        <f>F10-G10</f>
        <v>170</v>
      </c>
      <c r="I10" s="138">
        <v>200</v>
      </c>
      <c r="J10" s="138">
        <f t="shared" si="0"/>
        <v>34000</v>
      </c>
      <c r="K10" s="77" t="s">
        <v>153</v>
      </c>
      <c r="L10" s="67"/>
      <c r="W10" s="64">
        <f t="shared" si="1"/>
        <v>1</v>
      </c>
      <c r="X10" s="64">
        <f t="shared" si="2"/>
        <v>0</v>
      </c>
    </row>
    <row r="11" spans="1:24" ht="15" thickBot="1" x14ac:dyDescent="0.35">
      <c r="A11" s="66"/>
      <c r="B11" s="73">
        <f t="shared" si="3"/>
        <v>6</v>
      </c>
      <c r="C11" s="74">
        <v>43243</v>
      </c>
      <c r="D11" s="75" t="s">
        <v>11</v>
      </c>
      <c r="E11" s="75" t="s">
        <v>54</v>
      </c>
      <c r="F11" s="138">
        <v>206</v>
      </c>
      <c r="G11" s="138">
        <v>212</v>
      </c>
      <c r="H11" s="138">
        <f>G11-F11</f>
        <v>6</v>
      </c>
      <c r="I11" s="138">
        <v>10000</v>
      </c>
      <c r="J11" s="138">
        <f t="shared" si="0"/>
        <v>60000</v>
      </c>
      <c r="K11" s="77" t="s">
        <v>21</v>
      </c>
      <c r="L11" s="67"/>
      <c r="W11" s="64">
        <f t="shared" si="1"/>
        <v>1</v>
      </c>
      <c r="X11" s="64">
        <f t="shared" si="2"/>
        <v>0</v>
      </c>
    </row>
    <row r="12" spans="1:24" ht="15" thickTop="1" x14ac:dyDescent="0.3">
      <c r="A12" s="66"/>
      <c r="B12" s="73">
        <f t="shared" si="3"/>
        <v>7</v>
      </c>
      <c r="C12" s="74">
        <v>43244</v>
      </c>
      <c r="D12" s="75" t="s">
        <v>25</v>
      </c>
      <c r="E12" s="75" t="s">
        <v>22</v>
      </c>
      <c r="F12" s="138">
        <v>4840</v>
      </c>
      <c r="G12" s="138">
        <v>4470</v>
      </c>
      <c r="H12" s="138">
        <v>-70</v>
      </c>
      <c r="I12" s="138">
        <v>200</v>
      </c>
      <c r="J12" s="138">
        <f t="shared" si="0"/>
        <v>-14000</v>
      </c>
      <c r="K12" s="77" t="s">
        <v>46</v>
      </c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1</v>
      </c>
    </row>
    <row r="13" spans="1:24" x14ac:dyDescent="0.3">
      <c r="A13" s="66"/>
      <c r="B13" s="73">
        <f t="shared" si="3"/>
        <v>8</v>
      </c>
      <c r="C13" s="74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73">
        <f t="shared" si="3"/>
        <v>9</v>
      </c>
      <c r="C14" s="74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73">
        <f t="shared" si="3"/>
        <v>10</v>
      </c>
      <c r="C15" s="74"/>
      <c r="D15" s="75"/>
      <c r="E15" s="75"/>
      <c r="F15" s="138"/>
      <c r="G15" s="138"/>
      <c r="H15" s="138"/>
      <c r="I15" s="138"/>
      <c r="J15" s="138">
        <f t="shared" si="0"/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73">
        <f t="shared" si="3"/>
        <v>11</v>
      </c>
      <c r="C16" s="74"/>
      <c r="D16" s="75"/>
      <c r="E16" s="75"/>
      <c r="F16" s="138"/>
      <c r="G16" s="138"/>
      <c r="H16" s="138"/>
      <c r="I16" s="138"/>
      <c r="J16" s="138">
        <f t="shared" si="0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73">
        <f t="shared" si="3"/>
        <v>12</v>
      </c>
      <c r="C17" s="74"/>
      <c r="D17" s="75"/>
      <c r="E17" s="75"/>
      <c r="F17" s="138"/>
      <c r="G17" s="138"/>
      <c r="H17" s="138"/>
      <c r="I17" s="138"/>
      <c r="J17" s="138">
        <f t="shared" si="0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73">
        <f>B17+1</f>
        <v>13</v>
      </c>
      <c r="C18" s="74"/>
      <c r="D18" s="75"/>
      <c r="E18" s="75"/>
      <c r="F18" s="138"/>
      <c r="G18" s="138"/>
      <c r="H18" s="138"/>
      <c r="I18" s="138"/>
      <c r="J18" s="138">
        <f t="shared" si="0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73">
        <f t="shared" si="3"/>
        <v>14</v>
      </c>
      <c r="C19" s="74"/>
      <c r="D19" s="75"/>
      <c r="E19" s="75"/>
      <c r="F19" s="76"/>
      <c r="G19" s="76"/>
      <c r="H19" s="76"/>
      <c r="I19" s="76"/>
      <c r="J19" s="138">
        <f t="shared" si="0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01">
        <f t="shared" si="3"/>
        <v>15</v>
      </c>
      <c r="C20" s="102"/>
      <c r="D20" s="103"/>
      <c r="E20" s="103"/>
      <c r="F20" s="104"/>
      <c r="G20" s="104"/>
      <c r="H20" s="104"/>
      <c r="I20" s="104"/>
      <c r="J20" s="104">
        <f t="shared" ref="J20" si="4">H20*I20</f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5</v>
      </c>
      <c r="X20" s="64">
        <f>SUM(X6:X19)</f>
        <v>2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228000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</mergeCells>
  <hyperlinks>
    <hyperlink ref="B21" r:id="rId1" xr:uid="{00000000-0004-0000-2000-000000000000}"/>
    <hyperlink ref="N1" location="'Home Page'!A1" display="Back" xr:uid="{00000000-0004-0000-2000-000001000000}"/>
  </hyperlinks>
  <pageMargins left="0" right="0" top="0" bottom="0" header="0" footer="0"/>
  <pageSetup paperSize="9" orientation="portrait" r:id="rId2"/>
  <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X22"/>
  <sheetViews>
    <sheetView zoomScale="97" zoomScaleNormal="97" workbookViewId="0">
      <selection activeCell="N21" sqref="N21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11" width="11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43252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5</v>
      </c>
      <c r="P4" s="206">
        <f>W20</f>
        <v>4</v>
      </c>
      <c r="Q4" s="206">
        <f>X20</f>
        <v>1</v>
      </c>
      <c r="R4" s="208">
        <f>O4-P4-Q4</f>
        <v>0</v>
      </c>
      <c r="S4" s="210">
        <f>P4/O4</f>
        <v>0.8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68">
        <v>1</v>
      </c>
      <c r="C6" s="69">
        <v>43259</v>
      </c>
      <c r="D6" s="70" t="s">
        <v>10</v>
      </c>
      <c r="E6" s="70" t="s">
        <v>19</v>
      </c>
      <c r="F6" s="141">
        <v>31350</v>
      </c>
      <c r="G6" s="141">
        <v>31100</v>
      </c>
      <c r="H6" s="138">
        <f>F6-G6</f>
        <v>250</v>
      </c>
      <c r="I6" s="141">
        <v>200</v>
      </c>
      <c r="J6" s="138">
        <f>I6*H6</f>
        <v>50000</v>
      </c>
      <c r="K6" s="72" t="s">
        <v>30</v>
      </c>
      <c r="L6" s="67"/>
      <c r="N6" s="170" t="s">
        <v>125</v>
      </c>
      <c r="O6" s="171"/>
      <c r="P6" s="172"/>
      <c r="Q6" s="179">
        <f>S4</f>
        <v>0.8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73">
        <f>B6+1</f>
        <v>2</v>
      </c>
      <c r="C7" s="74">
        <v>43271</v>
      </c>
      <c r="D7" s="75" t="s">
        <v>11</v>
      </c>
      <c r="E7" s="75" t="s">
        <v>54</v>
      </c>
      <c r="F7" s="138">
        <v>206</v>
      </c>
      <c r="G7" s="138">
        <v>203</v>
      </c>
      <c r="H7" s="138">
        <v>-3</v>
      </c>
      <c r="I7" s="138">
        <v>10000</v>
      </c>
      <c r="J7" s="138">
        <f t="shared" ref="J7:J14" si="0">I7*H7</f>
        <v>-30000</v>
      </c>
      <c r="K7" s="77" t="s">
        <v>46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0</v>
      </c>
      <c r="X7" s="64">
        <f t="shared" ref="X7:X19" si="2">IF($J7&lt;0,1,0)</f>
        <v>1</v>
      </c>
    </row>
    <row r="8" spans="1:24" ht="15" thickBot="1" x14ac:dyDescent="0.35">
      <c r="A8" s="66"/>
      <c r="B8" s="73">
        <f t="shared" ref="B8:B20" si="3">B7+1</f>
        <v>3</v>
      </c>
      <c r="C8" s="74">
        <v>43273</v>
      </c>
      <c r="D8" s="75" t="s">
        <v>25</v>
      </c>
      <c r="E8" s="75" t="s">
        <v>19</v>
      </c>
      <c r="F8" s="138">
        <v>30500</v>
      </c>
      <c r="G8" s="138">
        <v>30650</v>
      </c>
      <c r="H8" s="138">
        <v>150</v>
      </c>
      <c r="I8" s="138">
        <v>200</v>
      </c>
      <c r="J8" s="138">
        <f t="shared" si="0"/>
        <v>30000</v>
      </c>
      <c r="K8" s="77" t="s">
        <v>103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73">
        <f t="shared" si="3"/>
        <v>4</v>
      </c>
      <c r="C9" s="74">
        <v>43273</v>
      </c>
      <c r="D9" s="75" t="s">
        <v>25</v>
      </c>
      <c r="E9" s="75" t="s">
        <v>22</v>
      </c>
      <c r="F9" s="138">
        <v>4420</v>
      </c>
      <c r="G9" s="138">
        <v>4570</v>
      </c>
      <c r="H9" s="146">
        <v>150</v>
      </c>
      <c r="I9" s="138">
        <v>200</v>
      </c>
      <c r="J9" s="138">
        <f t="shared" si="0"/>
        <v>30000</v>
      </c>
      <c r="K9" s="77" t="s">
        <v>21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73">
        <f t="shared" si="3"/>
        <v>5</v>
      </c>
      <c r="C10" s="74">
        <v>43276</v>
      </c>
      <c r="D10" s="75" t="s">
        <v>10</v>
      </c>
      <c r="E10" s="75" t="s">
        <v>19</v>
      </c>
      <c r="F10" s="138">
        <v>30700</v>
      </c>
      <c r="G10" s="138">
        <v>30500</v>
      </c>
      <c r="H10" s="146">
        <v>200</v>
      </c>
      <c r="I10" s="138">
        <v>200</v>
      </c>
      <c r="J10" s="138">
        <f t="shared" si="0"/>
        <v>40000</v>
      </c>
      <c r="K10" s="77" t="s">
        <v>30</v>
      </c>
      <c r="L10" s="67"/>
      <c r="W10" s="64">
        <f t="shared" si="1"/>
        <v>1</v>
      </c>
      <c r="X10" s="64">
        <f t="shared" si="2"/>
        <v>0</v>
      </c>
    </row>
    <row r="11" spans="1:24" ht="15" thickBot="1" x14ac:dyDescent="0.35">
      <c r="A11" s="66"/>
      <c r="B11" s="73">
        <f t="shared" si="3"/>
        <v>6</v>
      </c>
      <c r="C11" s="74"/>
      <c r="D11" s="75"/>
      <c r="E11" s="75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73">
        <f t="shared" si="3"/>
        <v>7</v>
      </c>
      <c r="C12" s="74"/>
      <c r="D12" s="75"/>
      <c r="E12" s="75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73">
        <f t="shared" si="3"/>
        <v>8</v>
      </c>
      <c r="C13" s="74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73">
        <f t="shared" si="3"/>
        <v>9</v>
      </c>
      <c r="C14" s="74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73">
        <f t="shared" si="3"/>
        <v>10</v>
      </c>
      <c r="C15" s="74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73">
        <f t="shared" si="3"/>
        <v>11</v>
      </c>
      <c r="C16" s="74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73">
        <f t="shared" si="3"/>
        <v>12</v>
      </c>
      <c r="C17" s="74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73">
        <f>B17+1</f>
        <v>13</v>
      </c>
      <c r="C18" s="74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73">
        <f t="shared" si="3"/>
        <v>14</v>
      </c>
      <c r="C19" s="74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01">
        <f t="shared" si="3"/>
        <v>15</v>
      </c>
      <c r="C20" s="10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4</v>
      </c>
      <c r="X20" s="64">
        <f>SUM(X6:X19)</f>
        <v>1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120000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  <mergeCell ref="N6:P8"/>
    <mergeCell ref="Q6:S8"/>
  </mergeCells>
  <hyperlinks>
    <hyperlink ref="B21" r:id="rId1" xr:uid="{00000000-0004-0000-2100-000000000000}"/>
    <hyperlink ref="N1" location="'Home Page'!A1" display="Back" xr:uid="{00000000-0004-0000-2100-000001000000}"/>
  </hyperlinks>
  <pageMargins left="0" right="0" top="0" bottom="0" header="0" footer="0"/>
  <pageSetup paperSize="9" orientation="portrait" r:id="rId2"/>
  <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X22"/>
  <sheetViews>
    <sheetView zoomScale="97" zoomScaleNormal="97" workbookViewId="0">
      <selection activeCell="K21" sqref="K21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11" width="11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43282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7</v>
      </c>
      <c r="P4" s="206">
        <f>W20</f>
        <v>6</v>
      </c>
      <c r="Q4" s="206">
        <f>X20</f>
        <v>1</v>
      </c>
      <c r="R4" s="208">
        <f>O4-P4-Q4</f>
        <v>0</v>
      </c>
      <c r="S4" s="210">
        <f>P4/O4</f>
        <v>0.8571428571428571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68">
        <v>1</v>
      </c>
      <c r="C6" s="69">
        <v>43287</v>
      </c>
      <c r="D6" s="70" t="s">
        <v>10</v>
      </c>
      <c r="E6" s="70" t="s">
        <v>54</v>
      </c>
      <c r="F6" s="141">
        <v>190</v>
      </c>
      <c r="G6" s="141">
        <v>182</v>
      </c>
      <c r="H6" s="138">
        <f>F6-G6</f>
        <v>8</v>
      </c>
      <c r="I6" s="141">
        <v>10000</v>
      </c>
      <c r="J6" s="138">
        <f>I6*H6</f>
        <v>80000</v>
      </c>
      <c r="K6" s="72" t="s">
        <v>21</v>
      </c>
      <c r="L6" s="67"/>
      <c r="N6" s="170" t="s">
        <v>125</v>
      </c>
      <c r="O6" s="171"/>
      <c r="P6" s="172"/>
      <c r="Q6" s="179">
        <f>S4</f>
        <v>0.8571428571428571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73">
        <f>B6+1</f>
        <v>2</v>
      </c>
      <c r="C7" s="74">
        <v>43290</v>
      </c>
      <c r="D7" s="75" t="s">
        <v>10</v>
      </c>
      <c r="E7" s="75" t="s">
        <v>19</v>
      </c>
      <c r="F7" s="138">
        <v>30750</v>
      </c>
      <c r="G7" s="138">
        <v>30470</v>
      </c>
      <c r="H7" s="138">
        <f>F7-G7</f>
        <v>280</v>
      </c>
      <c r="I7" s="138">
        <v>200</v>
      </c>
      <c r="J7" s="138">
        <f t="shared" ref="J7:J14" si="0">I7*H7</f>
        <v>56000</v>
      </c>
      <c r="K7" s="77" t="s">
        <v>21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73">
        <f t="shared" ref="B8:B20" si="3">B7+1</f>
        <v>3</v>
      </c>
      <c r="C8" s="74">
        <v>43294</v>
      </c>
      <c r="D8" s="75" t="s">
        <v>11</v>
      </c>
      <c r="E8" s="75" t="s">
        <v>22</v>
      </c>
      <c r="F8" s="138">
        <v>4810</v>
      </c>
      <c r="G8" s="138">
        <v>4880</v>
      </c>
      <c r="H8" s="138">
        <v>70</v>
      </c>
      <c r="I8" s="138">
        <v>200</v>
      </c>
      <c r="J8" s="138">
        <f t="shared" si="0"/>
        <v>14000</v>
      </c>
      <c r="K8" s="77" t="s">
        <v>30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73">
        <f t="shared" si="3"/>
        <v>4</v>
      </c>
      <c r="C9" s="74">
        <v>43299</v>
      </c>
      <c r="D9" s="75" t="s">
        <v>10</v>
      </c>
      <c r="E9" s="75" t="s">
        <v>54</v>
      </c>
      <c r="F9" s="138">
        <v>177</v>
      </c>
      <c r="G9" s="138">
        <v>180</v>
      </c>
      <c r="H9" s="146">
        <v>-3</v>
      </c>
      <c r="I9" s="138">
        <v>10000</v>
      </c>
      <c r="J9" s="138">
        <f t="shared" si="0"/>
        <v>-30000</v>
      </c>
      <c r="K9" s="77" t="s">
        <v>46</v>
      </c>
      <c r="L9" s="67"/>
      <c r="W9" s="64">
        <f t="shared" si="1"/>
        <v>0</v>
      </c>
      <c r="X9" s="64">
        <f t="shared" si="2"/>
        <v>1</v>
      </c>
    </row>
    <row r="10" spans="1:24" x14ac:dyDescent="0.3">
      <c r="A10" s="66"/>
      <c r="B10" s="73">
        <f t="shared" si="3"/>
        <v>5</v>
      </c>
      <c r="C10" s="74">
        <v>43300</v>
      </c>
      <c r="D10" s="75" t="s">
        <v>25</v>
      </c>
      <c r="E10" s="75" t="s">
        <v>22</v>
      </c>
      <c r="F10" s="138">
        <v>4680</v>
      </c>
      <c r="G10" s="138">
        <v>4800</v>
      </c>
      <c r="H10" s="146">
        <v>120</v>
      </c>
      <c r="I10" s="138">
        <v>200</v>
      </c>
      <c r="J10" s="138">
        <f t="shared" si="0"/>
        <v>24000</v>
      </c>
      <c r="K10" s="77" t="s">
        <v>21</v>
      </c>
      <c r="L10" s="67"/>
      <c r="W10" s="64">
        <f t="shared" si="1"/>
        <v>1</v>
      </c>
      <c r="X10" s="64">
        <f t="shared" si="2"/>
        <v>0</v>
      </c>
    </row>
    <row r="11" spans="1:24" ht="15" thickBot="1" x14ac:dyDescent="0.35">
      <c r="A11" s="66"/>
      <c r="B11" s="73">
        <f t="shared" si="3"/>
        <v>6</v>
      </c>
      <c r="C11" s="74">
        <v>43304</v>
      </c>
      <c r="D11" s="75" t="s">
        <v>10</v>
      </c>
      <c r="E11" s="75" t="s">
        <v>54</v>
      </c>
      <c r="F11" s="138">
        <v>180.5</v>
      </c>
      <c r="G11" s="138">
        <v>177.5</v>
      </c>
      <c r="H11" s="138">
        <v>3</v>
      </c>
      <c r="I11" s="138">
        <v>10000</v>
      </c>
      <c r="J11" s="138">
        <f t="shared" si="0"/>
        <v>30000</v>
      </c>
      <c r="K11" s="77" t="s">
        <v>30</v>
      </c>
      <c r="L11" s="67"/>
      <c r="W11" s="64">
        <f t="shared" si="1"/>
        <v>1</v>
      </c>
      <c r="X11" s="64">
        <f t="shared" si="2"/>
        <v>0</v>
      </c>
    </row>
    <row r="12" spans="1:24" ht="15" thickTop="1" x14ac:dyDescent="0.3">
      <c r="A12" s="66"/>
      <c r="B12" s="73">
        <f t="shared" si="3"/>
        <v>7</v>
      </c>
      <c r="C12" s="74">
        <v>43304</v>
      </c>
      <c r="D12" s="75" t="s">
        <v>10</v>
      </c>
      <c r="E12" s="75" t="s">
        <v>19</v>
      </c>
      <c r="F12" s="138">
        <v>30000</v>
      </c>
      <c r="G12" s="138">
        <v>29750</v>
      </c>
      <c r="H12" s="138">
        <v>250</v>
      </c>
      <c r="I12" s="138">
        <v>200</v>
      </c>
      <c r="J12" s="138">
        <f t="shared" si="0"/>
        <v>50000</v>
      </c>
      <c r="K12" s="77" t="s">
        <v>30</v>
      </c>
      <c r="L12" s="67"/>
      <c r="N12" s="78"/>
      <c r="O12" s="79"/>
      <c r="P12" s="79"/>
      <c r="Q12" s="79"/>
      <c r="R12" s="79"/>
      <c r="S12" s="80"/>
      <c r="W12" s="64">
        <f t="shared" si="1"/>
        <v>1</v>
      </c>
      <c r="X12" s="64">
        <f t="shared" si="2"/>
        <v>0</v>
      </c>
    </row>
    <row r="13" spans="1:24" x14ac:dyDescent="0.3">
      <c r="A13" s="66"/>
      <c r="B13" s="73">
        <f t="shared" si="3"/>
        <v>8</v>
      </c>
      <c r="C13" s="74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73">
        <f t="shared" si="3"/>
        <v>9</v>
      </c>
      <c r="C14" s="74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73">
        <f t="shared" si="3"/>
        <v>10</v>
      </c>
      <c r="C15" s="74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73">
        <f t="shared" si="3"/>
        <v>11</v>
      </c>
      <c r="C16" s="74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73">
        <f t="shared" si="3"/>
        <v>12</v>
      </c>
      <c r="C17" s="74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73">
        <f>B17+1</f>
        <v>13</v>
      </c>
      <c r="C18" s="74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73">
        <f t="shared" si="3"/>
        <v>14</v>
      </c>
      <c r="C19" s="74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01">
        <f t="shared" si="3"/>
        <v>15</v>
      </c>
      <c r="C20" s="10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6</v>
      </c>
      <c r="X20" s="64">
        <f>SUM(X6:X19)</f>
        <v>1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224000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  <mergeCell ref="N6:P8"/>
    <mergeCell ref="Q6:S8"/>
  </mergeCells>
  <hyperlinks>
    <hyperlink ref="B21" r:id="rId1" xr:uid="{00000000-0004-0000-2200-000000000000}"/>
    <hyperlink ref="N1" location="'Home Page'!A1" display="Back" xr:uid="{00000000-0004-0000-2200-000001000000}"/>
  </hyperlinks>
  <pageMargins left="0" right="0" top="0" bottom="0" header="0" footer="0"/>
  <pageSetup paperSize="9" orientation="portrait" r:id="rId2"/>
  <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X22"/>
  <sheetViews>
    <sheetView zoomScale="97" zoomScaleNormal="97" workbookViewId="0">
      <selection activeCell="B4" sqref="B4:K4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11" width="11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43313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11</v>
      </c>
      <c r="P4" s="206">
        <f>W20</f>
        <v>6</v>
      </c>
      <c r="Q4" s="206">
        <f>X20</f>
        <v>5</v>
      </c>
      <c r="R4" s="208">
        <f>O4-P4-Q4</f>
        <v>0</v>
      </c>
      <c r="S4" s="210">
        <f>P4/O4</f>
        <v>0.54545454545454541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68">
        <v>1</v>
      </c>
      <c r="C6" s="69">
        <v>43315</v>
      </c>
      <c r="D6" s="70" t="s">
        <v>10</v>
      </c>
      <c r="E6" s="70" t="s">
        <v>22</v>
      </c>
      <c r="F6" s="141">
        <v>4750</v>
      </c>
      <c r="G6" s="141">
        <v>4680</v>
      </c>
      <c r="H6" s="138">
        <v>70</v>
      </c>
      <c r="I6" s="141">
        <v>200</v>
      </c>
      <c r="J6" s="138">
        <f>I6*H6</f>
        <v>14000</v>
      </c>
      <c r="K6" s="72" t="s">
        <v>154</v>
      </c>
      <c r="L6" s="67"/>
      <c r="N6" s="170" t="s">
        <v>125</v>
      </c>
      <c r="O6" s="171"/>
      <c r="P6" s="172"/>
      <c r="Q6" s="179">
        <f>S4</f>
        <v>0.54545454545454541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73">
        <f>B6+1</f>
        <v>2</v>
      </c>
      <c r="C7" s="74">
        <v>43315</v>
      </c>
      <c r="D7" s="75" t="s">
        <v>10</v>
      </c>
      <c r="E7" s="75" t="s">
        <v>54</v>
      </c>
      <c r="F7" s="138">
        <v>180</v>
      </c>
      <c r="G7" s="138">
        <v>177.1</v>
      </c>
      <c r="H7" s="138">
        <v>2.9</v>
      </c>
      <c r="I7" s="138">
        <v>10000</v>
      </c>
      <c r="J7" s="138">
        <f t="shared" ref="J7:J14" si="0">I7*H7</f>
        <v>29000</v>
      </c>
      <c r="K7" s="77" t="s">
        <v>110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73">
        <f t="shared" ref="B8:B20" si="3">B7+1</f>
        <v>3</v>
      </c>
      <c r="C8" s="74">
        <v>43315</v>
      </c>
      <c r="D8" s="75" t="s">
        <v>10</v>
      </c>
      <c r="E8" s="75" t="s">
        <v>19</v>
      </c>
      <c r="F8" s="138">
        <v>29600</v>
      </c>
      <c r="G8" s="138">
        <v>29800</v>
      </c>
      <c r="H8" s="138">
        <v>-200</v>
      </c>
      <c r="I8" s="138">
        <v>200</v>
      </c>
      <c r="J8" s="138">
        <f t="shared" si="0"/>
        <v>-40000</v>
      </c>
      <c r="K8" s="77" t="s">
        <v>46</v>
      </c>
      <c r="L8" s="67"/>
      <c r="N8" s="176"/>
      <c r="O8" s="177"/>
      <c r="P8" s="178"/>
      <c r="Q8" s="185"/>
      <c r="R8" s="186"/>
      <c r="S8" s="187"/>
      <c r="W8" s="64">
        <f t="shared" si="1"/>
        <v>0</v>
      </c>
      <c r="X8" s="64">
        <f t="shared" si="2"/>
        <v>1</v>
      </c>
    </row>
    <row r="9" spans="1:24" x14ac:dyDescent="0.3">
      <c r="A9" s="66"/>
      <c r="B9" s="73">
        <f t="shared" si="3"/>
        <v>4</v>
      </c>
      <c r="C9" s="74">
        <v>43318</v>
      </c>
      <c r="D9" s="75" t="s">
        <v>10</v>
      </c>
      <c r="E9" s="75" t="s">
        <v>22</v>
      </c>
      <c r="F9" s="138">
        <v>4790</v>
      </c>
      <c r="G9" s="138">
        <v>4670</v>
      </c>
      <c r="H9" s="146">
        <v>120</v>
      </c>
      <c r="I9" s="138">
        <v>200</v>
      </c>
      <c r="J9" s="138">
        <f t="shared" si="0"/>
        <v>24000</v>
      </c>
      <c r="K9" s="77" t="s">
        <v>155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73">
        <f t="shared" si="3"/>
        <v>5</v>
      </c>
      <c r="C10" s="74">
        <v>43319</v>
      </c>
      <c r="D10" s="75" t="s">
        <v>10</v>
      </c>
      <c r="E10" s="75" t="s">
        <v>54</v>
      </c>
      <c r="F10" s="138">
        <v>181</v>
      </c>
      <c r="G10" s="138">
        <v>184</v>
      </c>
      <c r="H10" s="146">
        <v>-3</v>
      </c>
      <c r="I10" s="138">
        <v>10000</v>
      </c>
      <c r="J10" s="138">
        <f t="shared" si="0"/>
        <v>-30000</v>
      </c>
      <c r="K10" s="77" t="s">
        <v>46</v>
      </c>
      <c r="L10" s="67"/>
      <c r="W10" s="64">
        <f t="shared" si="1"/>
        <v>0</v>
      </c>
      <c r="X10" s="64">
        <f t="shared" si="2"/>
        <v>1</v>
      </c>
    </row>
    <row r="11" spans="1:24" ht="15" thickBot="1" x14ac:dyDescent="0.35">
      <c r="A11" s="66"/>
      <c r="B11" s="73">
        <f t="shared" si="3"/>
        <v>6</v>
      </c>
      <c r="C11" s="74">
        <v>43322</v>
      </c>
      <c r="D11" s="75" t="s">
        <v>10</v>
      </c>
      <c r="E11" s="75" t="s">
        <v>22</v>
      </c>
      <c r="F11" s="138">
        <v>4620</v>
      </c>
      <c r="G11" s="138">
        <v>4680</v>
      </c>
      <c r="H11" s="138">
        <v>-60</v>
      </c>
      <c r="I11" s="138">
        <v>200</v>
      </c>
      <c r="J11" s="138">
        <f t="shared" si="0"/>
        <v>-12000</v>
      </c>
      <c r="K11" s="77" t="s">
        <v>46</v>
      </c>
      <c r="L11" s="67"/>
      <c r="W11" s="64">
        <f t="shared" si="1"/>
        <v>0</v>
      </c>
      <c r="X11" s="64">
        <f t="shared" si="2"/>
        <v>1</v>
      </c>
    </row>
    <row r="12" spans="1:24" ht="15" thickTop="1" x14ac:dyDescent="0.3">
      <c r="A12" s="66"/>
      <c r="B12" s="73">
        <f t="shared" si="3"/>
        <v>7</v>
      </c>
      <c r="C12" s="74">
        <v>43325</v>
      </c>
      <c r="D12" s="75" t="s">
        <v>10</v>
      </c>
      <c r="E12" s="75" t="s">
        <v>22</v>
      </c>
      <c r="F12" s="138">
        <v>4730</v>
      </c>
      <c r="G12" s="138">
        <v>4600</v>
      </c>
      <c r="H12" s="138">
        <v>130</v>
      </c>
      <c r="I12" s="138">
        <v>200</v>
      </c>
      <c r="J12" s="138">
        <f t="shared" si="0"/>
        <v>26000</v>
      </c>
      <c r="K12" s="77" t="s">
        <v>155</v>
      </c>
      <c r="L12" s="67"/>
      <c r="N12" s="78"/>
      <c r="O12" s="79"/>
      <c r="P12" s="79"/>
      <c r="Q12" s="79"/>
      <c r="R12" s="79"/>
      <c r="S12" s="80"/>
      <c r="W12" s="64">
        <f t="shared" si="1"/>
        <v>1</v>
      </c>
      <c r="X12" s="64">
        <f t="shared" si="2"/>
        <v>0</v>
      </c>
    </row>
    <row r="13" spans="1:24" x14ac:dyDescent="0.3">
      <c r="A13" s="66"/>
      <c r="B13" s="73">
        <f t="shared" si="3"/>
        <v>8</v>
      </c>
      <c r="C13" s="74">
        <v>43325</v>
      </c>
      <c r="D13" s="75" t="s">
        <v>10</v>
      </c>
      <c r="E13" s="75" t="s">
        <v>54</v>
      </c>
      <c r="F13" s="138">
        <v>176.5</v>
      </c>
      <c r="G13" s="138">
        <v>165.5</v>
      </c>
      <c r="H13" s="138">
        <v>11</v>
      </c>
      <c r="I13" s="138">
        <v>10000</v>
      </c>
      <c r="J13" s="138">
        <f t="shared" si="0"/>
        <v>110000</v>
      </c>
      <c r="K13" s="77" t="s">
        <v>155</v>
      </c>
      <c r="L13" s="67"/>
      <c r="N13" s="81"/>
      <c r="O13" s="82"/>
      <c r="P13" s="82"/>
      <c r="Q13" s="82"/>
      <c r="R13" s="82"/>
      <c r="S13" s="83"/>
      <c r="W13" s="64">
        <f t="shared" si="1"/>
        <v>1</v>
      </c>
      <c r="X13" s="64">
        <f t="shared" si="2"/>
        <v>0</v>
      </c>
    </row>
    <row r="14" spans="1:24" x14ac:dyDescent="0.3">
      <c r="A14" s="66"/>
      <c r="B14" s="73">
        <f t="shared" si="3"/>
        <v>9</v>
      </c>
      <c r="C14" s="74">
        <v>43328</v>
      </c>
      <c r="D14" s="75" t="s">
        <v>25</v>
      </c>
      <c r="E14" s="75" t="s">
        <v>19</v>
      </c>
      <c r="F14" s="138">
        <v>29450</v>
      </c>
      <c r="G14" s="138">
        <v>29780</v>
      </c>
      <c r="H14" s="138">
        <v>330</v>
      </c>
      <c r="I14" s="138">
        <v>200</v>
      </c>
      <c r="J14" s="138">
        <f t="shared" si="0"/>
        <v>66000</v>
      </c>
      <c r="K14" s="77" t="s">
        <v>110</v>
      </c>
      <c r="L14" s="67"/>
      <c r="N14" s="81"/>
      <c r="O14" s="82"/>
      <c r="P14" s="82"/>
      <c r="Q14" s="82"/>
      <c r="R14" s="82"/>
      <c r="S14" s="83"/>
      <c r="W14" s="64">
        <f t="shared" si="1"/>
        <v>1</v>
      </c>
      <c r="X14" s="64">
        <f t="shared" si="2"/>
        <v>0</v>
      </c>
    </row>
    <row r="15" spans="1:24" x14ac:dyDescent="0.3">
      <c r="A15" s="66"/>
      <c r="B15" s="73">
        <f t="shared" si="3"/>
        <v>10</v>
      </c>
      <c r="C15" s="74">
        <v>43336</v>
      </c>
      <c r="D15" s="75" t="s">
        <v>10</v>
      </c>
      <c r="E15" s="75" t="s">
        <v>19</v>
      </c>
      <c r="F15" s="138">
        <v>29650</v>
      </c>
      <c r="G15" s="138">
        <v>29900</v>
      </c>
      <c r="H15" s="138">
        <v>-250</v>
      </c>
      <c r="I15" s="138">
        <v>200</v>
      </c>
      <c r="J15" s="138">
        <f t="shared" ref="J15:J20" si="4">H15*I15</f>
        <v>-50000</v>
      </c>
      <c r="K15" s="77" t="s">
        <v>46</v>
      </c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1</v>
      </c>
    </row>
    <row r="16" spans="1:24" x14ac:dyDescent="0.3">
      <c r="A16" s="66"/>
      <c r="B16" s="73">
        <f t="shared" si="3"/>
        <v>11</v>
      </c>
      <c r="C16" s="74">
        <v>43341</v>
      </c>
      <c r="D16" s="75" t="s">
        <v>10</v>
      </c>
      <c r="E16" s="75" t="s">
        <v>22</v>
      </c>
      <c r="F16" s="138">
        <v>4900</v>
      </c>
      <c r="G16" s="138">
        <v>4960</v>
      </c>
      <c r="H16" s="138">
        <v>-60</v>
      </c>
      <c r="I16" s="138">
        <v>200</v>
      </c>
      <c r="J16" s="138">
        <f t="shared" si="4"/>
        <v>-12000</v>
      </c>
      <c r="K16" s="77" t="s">
        <v>46</v>
      </c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1</v>
      </c>
    </row>
    <row r="17" spans="1:24" x14ac:dyDescent="0.3">
      <c r="A17" s="66"/>
      <c r="B17" s="73">
        <f t="shared" si="3"/>
        <v>12</v>
      </c>
      <c r="C17" s="74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73">
        <f>B17+1</f>
        <v>13</v>
      </c>
      <c r="C18" s="74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73">
        <f t="shared" si="3"/>
        <v>14</v>
      </c>
      <c r="C19" s="74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01">
        <f t="shared" si="3"/>
        <v>15</v>
      </c>
      <c r="C20" s="10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6</v>
      </c>
      <c r="X20" s="64">
        <f>SUM(X6:X19)</f>
        <v>5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125000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</mergeCells>
  <hyperlinks>
    <hyperlink ref="B21" r:id="rId1" xr:uid="{00000000-0004-0000-2300-000000000000}"/>
    <hyperlink ref="N1" location="'Home Page'!A1" display="Back" xr:uid="{00000000-0004-0000-2300-000001000000}"/>
  </hyperlinks>
  <pageMargins left="0" right="0" top="0" bottom="0" header="0" footer="0"/>
  <pageSetup paperSize="9" orientation="portrait" r:id="rId2"/>
  <drawing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X22"/>
  <sheetViews>
    <sheetView zoomScale="97" zoomScaleNormal="97" workbookViewId="0">
      <selection activeCell="E11" sqref="E11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0.109375" style="64" customWidth="1"/>
    <col min="11" max="11" width="13.554687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43344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3</v>
      </c>
      <c r="P4" s="206">
        <f>W20</f>
        <v>3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43361</v>
      </c>
      <c r="D6" s="70" t="s">
        <v>10</v>
      </c>
      <c r="E6" s="70" t="s">
        <v>22</v>
      </c>
      <c r="F6" s="141">
        <v>5085</v>
      </c>
      <c r="G6" s="141">
        <v>5050</v>
      </c>
      <c r="H6" s="141">
        <v>35</v>
      </c>
      <c r="I6" s="141">
        <v>200</v>
      </c>
      <c r="J6" s="141">
        <f>I6*H6</f>
        <v>7000</v>
      </c>
      <c r="K6" s="72" t="s">
        <v>50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43361</v>
      </c>
      <c r="D7" s="75" t="s">
        <v>10</v>
      </c>
      <c r="E7" s="75" t="s">
        <v>19</v>
      </c>
      <c r="F7" s="138">
        <v>30900</v>
      </c>
      <c r="G7" s="138">
        <v>30600</v>
      </c>
      <c r="H7" s="138">
        <v>300</v>
      </c>
      <c r="I7" s="138">
        <v>200</v>
      </c>
      <c r="J7" s="138">
        <f t="shared" ref="J7:J14" si="0">I7*H7</f>
        <v>60000</v>
      </c>
      <c r="K7" s="77" t="s">
        <v>156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>
        <v>43369</v>
      </c>
      <c r="D8" s="75" t="s">
        <v>10</v>
      </c>
      <c r="E8" s="75" t="s">
        <v>54</v>
      </c>
      <c r="F8" s="138">
        <v>185</v>
      </c>
      <c r="G8" s="138">
        <v>183</v>
      </c>
      <c r="H8" s="138">
        <v>2</v>
      </c>
      <c r="I8" s="138">
        <v>10000</v>
      </c>
      <c r="J8" s="138">
        <f t="shared" si="0"/>
        <v>20000</v>
      </c>
      <c r="K8" s="77" t="s">
        <v>110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/>
      <c r="D9" s="75"/>
      <c r="E9" s="75"/>
      <c r="F9" s="138"/>
      <c r="G9" s="138"/>
      <c r="H9" s="138"/>
      <c r="I9" s="138"/>
      <c r="J9" s="138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75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75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75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3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87000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</mergeCells>
  <hyperlinks>
    <hyperlink ref="B21" r:id="rId1" xr:uid="{00000000-0004-0000-2400-000000000000}"/>
    <hyperlink ref="N1" location="'Home Page'!A1" display="Back" xr:uid="{00000000-0004-0000-2400-000001000000}"/>
  </hyperlinks>
  <pageMargins left="0" right="0" top="0" bottom="0" header="0" footer="0"/>
  <pageSetup paperSize="9" orientation="portrait" r:id="rId2"/>
  <drawing r:id="rId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X22"/>
  <sheetViews>
    <sheetView zoomScale="97" zoomScaleNormal="97" workbookViewId="0">
      <selection activeCell="C12" sqref="C12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0.109375" style="64" customWidth="1"/>
    <col min="11" max="11" width="13.554687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43374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6</v>
      </c>
      <c r="P4" s="206">
        <f>W20</f>
        <v>5</v>
      </c>
      <c r="Q4" s="206">
        <f>X20</f>
        <v>1</v>
      </c>
      <c r="R4" s="208">
        <f>O4-P4-Q4</f>
        <v>0</v>
      </c>
      <c r="S4" s="210">
        <f>P4/O4</f>
        <v>0.83333333333333337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43376</v>
      </c>
      <c r="D6" s="70" t="s">
        <v>10</v>
      </c>
      <c r="E6" s="70" t="s">
        <v>19</v>
      </c>
      <c r="F6" s="141">
        <v>31400</v>
      </c>
      <c r="G6" s="141">
        <v>31280</v>
      </c>
      <c r="H6" s="141">
        <v>120</v>
      </c>
      <c r="I6" s="141">
        <v>200</v>
      </c>
      <c r="J6" s="141">
        <f>I6*H6</f>
        <v>24000</v>
      </c>
      <c r="K6" s="72" t="s">
        <v>50</v>
      </c>
      <c r="L6" s="67"/>
      <c r="N6" s="170" t="s">
        <v>125</v>
      </c>
      <c r="O6" s="171"/>
      <c r="P6" s="172"/>
      <c r="Q6" s="179">
        <f>S4</f>
        <v>0.83333333333333337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43378</v>
      </c>
      <c r="D7" s="75" t="s">
        <v>10</v>
      </c>
      <c r="E7" s="75" t="s">
        <v>54</v>
      </c>
      <c r="F7" s="138">
        <v>197</v>
      </c>
      <c r="G7" s="138">
        <v>194</v>
      </c>
      <c r="H7" s="138">
        <v>3</v>
      </c>
      <c r="I7" s="138">
        <v>10000</v>
      </c>
      <c r="J7" s="138">
        <f t="shared" ref="J7:J14" si="0">I7*H7</f>
        <v>30000</v>
      </c>
      <c r="K7" s="77" t="s">
        <v>157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>
        <v>43382</v>
      </c>
      <c r="D8" s="75" t="s">
        <v>10</v>
      </c>
      <c r="E8" s="75" t="s">
        <v>54</v>
      </c>
      <c r="F8" s="138">
        <v>203</v>
      </c>
      <c r="G8" s="138">
        <v>195</v>
      </c>
      <c r="H8" s="138">
        <v>8</v>
      </c>
      <c r="I8" s="138">
        <v>10000</v>
      </c>
      <c r="J8" s="138">
        <f t="shared" si="0"/>
        <v>80000</v>
      </c>
      <c r="K8" s="77" t="s">
        <v>158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>
        <v>43389</v>
      </c>
      <c r="D9" s="75" t="s">
        <v>10</v>
      </c>
      <c r="E9" s="75" t="s">
        <v>19</v>
      </c>
      <c r="F9" s="138">
        <v>32050</v>
      </c>
      <c r="G9" s="138">
        <v>31800</v>
      </c>
      <c r="H9" s="138">
        <v>250</v>
      </c>
      <c r="I9" s="138">
        <v>200</v>
      </c>
      <c r="J9" s="138">
        <f t="shared" si="0"/>
        <v>50000</v>
      </c>
      <c r="K9" s="77" t="s">
        <v>156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>
        <v>43390</v>
      </c>
      <c r="D10" s="75" t="s">
        <v>10</v>
      </c>
      <c r="E10" s="75" t="s">
        <v>54</v>
      </c>
      <c r="F10" s="138">
        <v>197</v>
      </c>
      <c r="G10" s="138">
        <v>200</v>
      </c>
      <c r="H10" s="138">
        <v>-3</v>
      </c>
      <c r="I10" s="138">
        <v>10000</v>
      </c>
      <c r="J10" s="138">
        <f t="shared" si="0"/>
        <v>-30000</v>
      </c>
      <c r="K10" s="77" t="s">
        <v>46</v>
      </c>
      <c r="L10" s="67"/>
      <c r="W10" s="64">
        <f t="shared" si="1"/>
        <v>0</v>
      </c>
      <c r="X10" s="64">
        <f t="shared" si="2"/>
        <v>1</v>
      </c>
    </row>
    <row r="11" spans="1:24" ht="15" thickBot="1" x14ac:dyDescent="0.35">
      <c r="A11" s="66"/>
      <c r="B11" s="148">
        <f t="shared" si="3"/>
        <v>6</v>
      </c>
      <c r="C11" s="151">
        <v>43396</v>
      </c>
      <c r="D11" s="75" t="s">
        <v>25</v>
      </c>
      <c r="E11" s="75" t="s">
        <v>22</v>
      </c>
      <c r="F11" s="138">
        <v>4860</v>
      </c>
      <c r="G11" s="138">
        <v>4960</v>
      </c>
      <c r="H11" s="138">
        <v>100</v>
      </c>
      <c r="I11" s="138">
        <v>200</v>
      </c>
      <c r="J11" s="138">
        <f t="shared" si="0"/>
        <v>20000</v>
      </c>
      <c r="K11" s="77" t="s">
        <v>156</v>
      </c>
      <c r="L11" s="67"/>
      <c r="W11" s="64">
        <f t="shared" si="1"/>
        <v>1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75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5</v>
      </c>
      <c r="X20" s="64">
        <f>SUM(X6:X19)</f>
        <v>1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174000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</mergeCells>
  <hyperlinks>
    <hyperlink ref="B21" r:id="rId1" xr:uid="{00000000-0004-0000-2500-000000000000}"/>
    <hyperlink ref="N1" location="'Home Page'!A1" display="Back" xr:uid="{00000000-0004-0000-2500-000001000000}"/>
  </hyperlinks>
  <pageMargins left="0" right="0" top="0" bottom="0" header="0" footer="0"/>
  <pageSetup paperSize="9" orientation="portrait" r:id="rId2"/>
  <drawing r:id="rId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X22"/>
  <sheetViews>
    <sheetView zoomScale="97" zoomScaleNormal="97" workbookViewId="0">
      <selection activeCell="H22" sqref="H22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8.6640625" style="64" customWidth="1"/>
    <col min="10" max="10" width="13.44140625" style="64" customWidth="1"/>
    <col min="11" max="11" width="13.554687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43405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5</v>
      </c>
      <c r="P4" s="206">
        <f>W20</f>
        <v>4</v>
      </c>
      <c r="Q4" s="206">
        <f>X20</f>
        <v>1</v>
      </c>
      <c r="R4" s="208">
        <f>O4-P4-Q4</f>
        <v>0</v>
      </c>
      <c r="S4" s="210">
        <f>P4/O4</f>
        <v>0.8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43419</v>
      </c>
      <c r="D6" s="70" t="s">
        <v>25</v>
      </c>
      <c r="E6" s="70" t="s">
        <v>19</v>
      </c>
      <c r="F6" s="141">
        <v>30750</v>
      </c>
      <c r="G6" s="141">
        <v>31030</v>
      </c>
      <c r="H6" s="141">
        <v>280</v>
      </c>
      <c r="I6" s="141">
        <v>200</v>
      </c>
      <c r="J6" s="141">
        <f>I6*H6</f>
        <v>56000</v>
      </c>
      <c r="K6" s="72" t="s">
        <v>159</v>
      </c>
      <c r="L6" s="67"/>
      <c r="N6" s="170" t="s">
        <v>125</v>
      </c>
      <c r="O6" s="171"/>
      <c r="P6" s="172"/>
      <c r="Q6" s="179">
        <f>S4</f>
        <v>0.8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43419</v>
      </c>
      <c r="D7" s="75" t="s">
        <v>25</v>
      </c>
      <c r="E7" s="75" t="s">
        <v>22</v>
      </c>
      <c r="F7" s="138">
        <v>4040</v>
      </c>
      <c r="G7" s="138">
        <v>4110</v>
      </c>
      <c r="H7" s="138">
        <v>70</v>
      </c>
      <c r="I7" s="138">
        <v>200</v>
      </c>
      <c r="J7" s="138">
        <f t="shared" ref="J7:J14" si="0">I7*H7</f>
        <v>14000</v>
      </c>
      <c r="K7" s="77" t="s">
        <v>156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>
        <v>43423</v>
      </c>
      <c r="D8" s="75" t="s">
        <v>25</v>
      </c>
      <c r="E8" s="75" t="s">
        <v>22</v>
      </c>
      <c r="F8" s="138">
        <v>4060</v>
      </c>
      <c r="G8" s="138">
        <v>4000</v>
      </c>
      <c r="H8" s="138">
        <v>-60</v>
      </c>
      <c r="I8" s="138">
        <v>200</v>
      </c>
      <c r="J8" s="138">
        <f t="shared" si="0"/>
        <v>-12000</v>
      </c>
      <c r="K8" s="77" t="s">
        <v>46</v>
      </c>
      <c r="L8" s="67"/>
      <c r="N8" s="176"/>
      <c r="O8" s="177"/>
      <c r="P8" s="178"/>
      <c r="Q8" s="185"/>
      <c r="R8" s="186"/>
      <c r="S8" s="187"/>
      <c r="W8" s="64">
        <f t="shared" si="1"/>
        <v>0</v>
      </c>
      <c r="X8" s="64">
        <f t="shared" si="2"/>
        <v>1</v>
      </c>
    </row>
    <row r="9" spans="1:24" x14ac:dyDescent="0.3">
      <c r="A9" s="66"/>
      <c r="B9" s="148">
        <f t="shared" si="3"/>
        <v>4</v>
      </c>
      <c r="C9" s="151">
        <v>43433</v>
      </c>
      <c r="D9" s="75" t="s">
        <v>25</v>
      </c>
      <c r="E9" s="75" t="s">
        <v>22</v>
      </c>
      <c r="F9" s="138">
        <v>3500</v>
      </c>
      <c r="G9" s="138">
        <v>3630</v>
      </c>
      <c r="H9" s="138">
        <v>130</v>
      </c>
      <c r="I9" s="138">
        <v>200</v>
      </c>
      <c r="J9" s="138">
        <f t="shared" si="0"/>
        <v>26000</v>
      </c>
      <c r="K9" s="77" t="s">
        <v>159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>
        <v>43433</v>
      </c>
      <c r="D10" s="75" t="s">
        <v>25</v>
      </c>
      <c r="E10" s="75" t="s">
        <v>19</v>
      </c>
      <c r="F10" s="138">
        <v>30200</v>
      </c>
      <c r="G10" s="138">
        <v>30350</v>
      </c>
      <c r="H10" s="138">
        <v>150</v>
      </c>
      <c r="I10" s="138">
        <v>200</v>
      </c>
      <c r="J10" s="138">
        <f t="shared" si="0"/>
        <v>30000</v>
      </c>
      <c r="K10" s="77" t="s">
        <v>157</v>
      </c>
      <c r="L10" s="67"/>
      <c r="W10" s="64">
        <f t="shared" si="1"/>
        <v>1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75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75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4</v>
      </c>
      <c r="X20" s="64">
        <f>SUM(X6:X19)</f>
        <v>1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114000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</mergeCells>
  <hyperlinks>
    <hyperlink ref="B21" r:id="rId1" xr:uid="{00000000-0004-0000-2600-000000000000}"/>
    <hyperlink ref="N1" location="'Home Page'!A1" display="Back" xr:uid="{00000000-0004-0000-2600-000001000000}"/>
  </hyperlinks>
  <pageMargins left="0" right="0" top="0" bottom="0" header="0" footer="0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9"/>
  <sheetViews>
    <sheetView workbookViewId="0">
      <selection activeCell="L2" sqref="L2"/>
    </sheetView>
  </sheetViews>
  <sheetFormatPr defaultColWidth="9.109375" defaultRowHeight="14.4" x14ac:dyDescent="0.3"/>
  <cols>
    <col min="1" max="1" width="9.33203125" style="1" customWidth="1"/>
    <col min="2" max="2" width="20.6640625" style="1" bestFit="1" customWidth="1"/>
    <col min="3" max="3" width="12.44140625" style="1" customWidth="1"/>
    <col min="4" max="4" width="21.5546875" style="1" bestFit="1" customWidth="1"/>
    <col min="5" max="5" width="13.44140625" style="1" customWidth="1"/>
    <col min="6" max="7" width="14.6640625" style="1" customWidth="1"/>
    <col min="8" max="8" width="15" style="1" customWidth="1"/>
    <col min="9" max="9" width="18.88671875" style="1" customWidth="1"/>
    <col min="10" max="10" width="24.109375" style="1" bestFit="1" customWidth="1"/>
    <col min="11" max="16384" width="9.109375" style="1"/>
  </cols>
  <sheetData>
    <row r="1" spans="1:12" ht="15" thickBot="1" x14ac:dyDescent="0.35">
      <c r="A1" s="22"/>
      <c r="B1" s="163"/>
      <c r="C1" s="163"/>
      <c r="D1" s="163"/>
      <c r="E1" s="163"/>
      <c r="F1" s="163"/>
      <c r="G1" s="163"/>
      <c r="H1" s="163"/>
      <c r="I1" s="163"/>
      <c r="J1" s="22"/>
      <c r="K1" s="22"/>
    </row>
    <row r="2" spans="1:12" s="25" customFormat="1" ht="34.200000000000003" thickBot="1" x14ac:dyDescent="0.35">
      <c r="A2" s="22" t="s">
        <v>0</v>
      </c>
      <c r="B2" s="164" t="s">
        <v>34</v>
      </c>
      <c r="C2" s="164"/>
      <c r="D2" s="164"/>
      <c r="E2" s="164"/>
      <c r="F2" s="164"/>
      <c r="G2" s="164"/>
      <c r="H2" s="164"/>
      <c r="I2" s="164"/>
      <c r="J2" s="14"/>
      <c r="K2" s="22"/>
      <c r="L2" s="65" t="s">
        <v>115</v>
      </c>
    </row>
    <row r="3" spans="1:12" ht="16.2" thickBot="1" x14ac:dyDescent="0.35">
      <c r="A3" s="6"/>
      <c r="B3" s="165" t="s">
        <v>35</v>
      </c>
      <c r="C3" s="165"/>
      <c r="D3" s="165"/>
      <c r="E3" s="165"/>
      <c r="F3" s="165"/>
      <c r="G3" s="165"/>
      <c r="H3" s="165"/>
      <c r="I3" s="165"/>
      <c r="J3" s="18"/>
      <c r="K3" s="6"/>
    </row>
    <row r="4" spans="1:12" ht="16.2" thickBot="1" x14ac:dyDescent="0.35">
      <c r="A4" s="6"/>
      <c r="B4" s="165" t="s">
        <v>24</v>
      </c>
      <c r="C4" s="165"/>
      <c r="D4" s="165"/>
      <c r="E4" s="165"/>
      <c r="F4" s="165"/>
      <c r="G4" s="165"/>
      <c r="H4" s="165"/>
      <c r="I4" s="165"/>
      <c r="J4" s="19"/>
      <c r="K4" s="6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20</v>
      </c>
      <c r="H5" s="4" t="s">
        <v>6</v>
      </c>
      <c r="I5" s="4" t="s">
        <v>7</v>
      </c>
      <c r="J5" s="16" t="s">
        <v>8</v>
      </c>
      <c r="K5" s="6"/>
    </row>
    <row r="6" spans="1:12" ht="25.8" x14ac:dyDescent="0.5">
      <c r="A6" s="6"/>
      <c r="B6" s="7">
        <v>42047</v>
      </c>
      <c r="C6" s="8" t="s">
        <v>25</v>
      </c>
      <c r="D6" s="8" t="s">
        <v>22</v>
      </c>
      <c r="E6" s="8">
        <v>2770</v>
      </c>
      <c r="F6" s="8">
        <v>2700</v>
      </c>
      <c r="G6" s="8">
        <v>70</v>
      </c>
      <c r="H6" s="8">
        <v>200</v>
      </c>
      <c r="I6" s="8">
        <v>-14000</v>
      </c>
      <c r="J6" s="8" t="s">
        <v>36</v>
      </c>
      <c r="K6" s="6"/>
    </row>
    <row r="7" spans="1:12" ht="25.8" x14ac:dyDescent="0.5">
      <c r="A7" s="6"/>
      <c r="B7" s="7">
        <v>42106</v>
      </c>
      <c r="C7" s="8" t="s">
        <v>25</v>
      </c>
      <c r="D7" s="8" t="s">
        <v>19</v>
      </c>
      <c r="E7" s="8">
        <v>25250</v>
      </c>
      <c r="F7" s="8">
        <v>25550</v>
      </c>
      <c r="G7" s="8">
        <v>300</v>
      </c>
      <c r="H7" s="8">
        <v>200</v>
      </c>
      <c r="I7" s="8">
        <v>60000</v>
      </c>
      <c r="J7" s="8" t="s">
        <v>21</v>
      </c>
      <c r="K7" s="6"/>
    </row>
    <row r="8" spans="1:12" s="25" customFormat="1" ht="25.8" x14ac:dyDescent="0.5">
      <c r="A8" s="22"/>
      <c r="B8" s="7">
        <v>42259</v>
      </c>
      <c r="C8" s="8" t="s">
        <v>25</v>
      </c>
      <c r="D8" s="8" t="s">
        <v>26</v>
      </c>
      <c r="E8" s="8">
        <v>34550</v>
      </c>
      <c r="F8" s="8">
        <v>34100</v>
      </c>
      <c r="G8" s="8">
        <v>450</v>
      </c>
      <c r="H8" s="8">
        <v>60</v>
      </c>
      <c r="I8" s="13" t="s">
        <v>37</v>
      </c>
      <c r="J8" s="13" t="s">
        <v>36</v>
      </c>
      <c r="K8" s="22"/>
    </row>
    <row r="9" spans="1:12" s="25" customFormat="1" ht="25.8" x14ac:dyDescent="0.5">
      <c r="A9" s="22"/>
      <c r="B9" s="7">
        <v>42289</v>
      </c>
      <c r="C9" s="8" t="s">
        <v>10</v>
      </c>
      <c r="D9" s="8" t="s">
        <v>22</v>
      </c>
      <c r="E9" s="8">
        <v>2480</v>
      </c>
      <c r="F9" s="8">
        <v>2360</v>
      </c>
      <c r="G9" s="8">
        <v>120</v>
      </c>
      <c r="H9" s="8">
        <v>200</v>
      </c>
      <c r="I9" s="8">
        <v>24000</v>
      </c>
      <c r="J9" s="13" t="s">
        <v>21</v>
      </c>
      <c r="K9" s="22"/>
    </row>
    <row r="10" spans="1:12" s="25" customFormat="1" ht="25.8" x14ac:dyDescent="0.5">
      <c r="A10" s="22"/>
      <c r="B10" s="7" t="s">
        <v>38</v>
      </c>
      <c r="C10" s="8" t="s">
        <v>10</v>
      </c>
      <c r="D10" s="8" t="s">
        <v>26</v>
      </c>
      <c r="E10" s="8">
        <v>33150</v>
      </c>
      <c r="F10" s="8">
        <v>33600</v>
      </c>
      <c r="G10" s="8">
        <v>450</v>
      </c>
      <c r="H10" s="8">
        <v>60</v>
      </c>
      <c r="I10" s="31">
        <v>-27000</v>
      </c>
      <c r="J10" s="13" t="s">
        <v>36</v>
      </c>
      <c r="K10" s="22"/>
    </row>
    <row r="11" spans="1:12" ht="25.8" x14ac:dyDescent="0.5">
      <c r="A11" s="6"/>
      <c r="B11" s="8" t="s">
        <v>39</v>
      </c>
      <c r="C11" s="8" t="s">
        <v>25</v>
      </c>
      <c r="D11" s="8" t="s">
        <v>40</v>
      </c>
      <c r="E11" s="8">
        <v>99</v>
      </c>
      <c r="F11" s="8">
        <v>102</v>
      </c>
      <c r="G11" s="8">
        <v>3</v>
      </c>
      <c r="H11" s="8">
        <v>10000</v>
      </c>
      <c r="I11" s="8">
        <v>30000</v>
      </c>
      <c r="J11" s="8" t="s">
        <v>30</v>
      </c>
      <c r="K11" s="6"/>
    </row>
    <row r="12" spans="1:12" ht="25.8" x14ac:dyDescent="0.5">
      <c r="A12" s="6"/>
      <c r="B12" s="8" t="s">
        <v>41</v>
      </c>
      <c r="C12" s="8" t="s">
        <v>25</v>
      </c>
      <c r="D12" s="8" t="s">
        <v>22</v>
      </c>
      <c r="E12" s="8">
        <v>2430</v>
      </c>
      <c r="F12" s="8">
        <v>2530</v>
      </c>
      <c r="G12" s="8">
        <v>100</v>
      </c>
      <c r="H12" s="8">
        <v>200</v>
      </c>
      <c r="I12" s="8">
        <v>20000</v>
      </c>
      <c r="J12" s="8" t="s">
        <v>42</v>
      </c>
      <c r="K12" s="6"/>
    </row>
    <row r="13" spans="1:12" ht="25.8" x14ac:dyDescent="0.5">
      <c r="A13" s="6"/>
      <c r="B13" s="7"/>
      <c r="C13" s="8"/>
      <c r="D13" s="8"/>
      <c r="E13" s="8"/>
      <c r="F13" s="8"/>
      <c r="G13" s="8"/>
      <c r="H13" s="8"/>
      <c r="I13" s="9">
        <v>93000</v>
      </c>
      <c r="J13" s="8"/>
      <c r="K13" s="6"/>
    </row>
    <row r="14" spans="1:12" ht="25.8" x14ac:dyDescent="0.5">
      <c r="A14" s="6"/>
      <c r="B14" s="32"/>
      <c r="K14" s="6"/>
    </row>
    <row r="15" spans="1:12" ht="25.8" x14ac:dyDescent="0.5">
      <c r="A15" s="6"/>
      <c r="B15" s="7"/>
      <c r="C15" s="8"/>
      <c r="D15" s="8"/>
      <c r="E15" s="8"/>
      <c r="F15" s="8"/>
      <c r="G15" s="8"/>
      <c r="H15" s="8"/>
      <c r="I15" s="8"/>
      <c r="J15" s="8"/>
      <c r="K15" s="6"/>
    </row>
    <row r="16" spans="1:12" ht="25.8" x14ac:dyDescent="0.5">
      <c r="A16" s="6"/>
      <c r="B16" s="7"/>
      <c r="C16" s="11"/>
      <c r="D16" s="11"/>
      <c r="E16" s="8"/>
      <c r="F16" s="8"/>
      <c r="G16" s="8"/>
      <c r="H16" s="8"/>
      <c r="I16" s="9"/>
      <c r="J16" s="8"/>
      <c r="K16" s="6"/>
    </row>
    <row r="17" spans="1:11" ht="25.8" x14ac:dyDescent="0.5">
      <c r="A17" s="6"/>
      <c r="B17" s="7"/>
      <c r="C17" s="8"/>
      <c r="D17" s="8"/>
      <c r="E17" s="8"/>
      <c r="F17" s="8"/>
      <c r="G17" s="8"/>
      <c r="H17" s="8"/>
      <c r="I17" s="9"/>
      <c r="J17" s="8"/>
      <c r="K17" s="6"/>
    </row>
    <row r="18" spans="1:11" x14ac:dyDescent="0.3">
      <c r="A18" s="6"/>
      <c r="B18" s="25"/>
      <c r="C18" s="25"/>
      <c r="D18" s="25"/>
      <c r="E18" s="25"/>
      <c r="F18" s="25"/>
      <c r="G18" s="25"/>
      <c r="H18" s="25"/>
      <c r="I18" s="25"/>
      <c r="J18" s="25"/>
      <c r="K18" s="6"/>
    </row>
    <row r="19" spans="1:11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  <c r="K19" s="6"/>
    </row>
    <row r="20" spans="1:11" ht="25.8" x14ac:dyDescent="0.5">
      <c r="A20" s="6"/>
      <c r="B20" s="7"/>
      <c r="C20" s="8"/>
      <c r="D20" s="8"/>
      <c r="E20" s="8"/>
      <c r="F20" s="8"/>
      <c r="G20" s="8"/>
      <c r="H20" s="8"/>
      <c r="I20" s="8"/>
      <c r="J20" s="8"/>
      <c r="K20" s="6"/>
    </row>
    <row r="21" spans="1:11" ht="25.8" x14ac:dyDescent="0.5">
      <c r="A21" s="6"/>
      <c r="B21" s="7"/>
      <c r="C21" s="8"/>
      <c r="D21" s="8"/>
      <c r="E21" s="8"/>
      <c r="F21" s="8"/>
      <c r="G21" s="8"/>
      <c r="H21" s="8"/>
      <c r="I21" s="8"/>
      <c r="J21" s="8"/>
      <c r="K21" s="6"/>
    </row>
    <row r="22" spans="1:11" ht="28.8" x14ac:dyDescent="0.55000000000000004">
      <c r="A22" s="6"/>
      <c r="B22" s="7"/>
      <c r="C22" s="8"/>
      <c r="D22" s="8"/>
      <c r="E22" s="8"/>
      <c r="F22" s="8"/>
      <c r="G22" s="8"/>
      <c r="H22" s="8"/>
      <c r="I22" s="17"/>
      <c r="J22" s="8"/>
      <c r="K22" s="6"/>
    </row>
    <row r="23" spans="1:11" ht="28.8" x14ac:dyDescent="0.55000000000000004">
      <c r="A23" s="6"/>
      <c r="B23" s="7"/>
      <c r="C23" s="8"/>
      <c r="D23" s="8"/>
      <c r="E23" s="8"/>
      <c r="F23" s="8"/>
      <c r="G23" s="8"/>
      <c r="H23" s="8"/>
      <c r="I23" s="17"/>
      <c r="J23" s="8"/>
      <c r="K23" s="6"/>
    </row>
    <row r="24" spans="1:11" ht="25.8" x14ac:dyDescent="0.5">
      <c r="A24" s="6"/>
      <c r="B24" s="7"/>
      <c r="C24" s="8"/>
      <c r="D24" s="8"/>
      <c r="E24" s="8"/>
      <c r="F24" s="8"/>
      <c r="G24" s="8"/>
      <c r="H24" s="8"/>
      <c r="I24" s="9"/>
      <c r="J24" s="12"/>
      <c r="K24" s="6"/>
    </row>
    <row r="25" spans="1:11" ht="25.8" x14ac:dyDescent="0.5">
      <c r="A25" s="6"/>
      <c r="B25" s="10"/>
      <c r="C25" s="8"/>
      <c r="D25" s="8"/>
      <c r="E25" s="8"/>
      <c r="F25" s="8"/>
      <c r="G25" s="8"/>
      <c r="H25" s="8"/>
      <c r="I25" s="9"/>
      <c r="J25" s="8"/>
      <c r="K25" s="6"/>
    </row>
    <row r="26" spans="1:11" ht="25.8" x14ac:dyDescent="0.5">
      <c r="A26" s="6"/>
      <c r="B26" s="10"/>
      <c r="C26" s="8"/>
      <c r="D26" s="8"/>
      <c r="E26" s="8"/>
      <c r="F26" s="8"/>
      <c r="G26" s="8"/>
      <c r="H26" s="8"/>
      <c r="I26" s="9"/>
      <c r="J26" s="8"/>
      <c r="K26" s="6"/>
    </row>
    <row r="27" spans="1:11" ht="25.8" x14ac:dyDescent="0.5">
      <c r="A27" s="6"/>
      <c r="B27" s="10"/>
      <c r="C27" s="8"/>
      <c r="D27" s="8"/>
      <c r="E27" s="8"/>
      <c r="F27" s="8"/>
      <c r="G27" s="8"/>
      <c r="H27" s="8"/>
      <c r="I27" s="8"/>
      <c r="J27" s="8"/>
      <c r="K27" s="6"/>
    </row>
    <row r="28" spans="1:11" ht="25.8" x14ac:dyDescent="0.5">
      <c r="B28" s="10"/>
      <c r="C28" s="8"/>
      <c r="D28" s="8"/>
      <c r="E28" s="8"/>
      <c r="F28" s="8"/>
      <c r="G28" s="8"/>
      <c r="H28" s="8"/>
      <c r="I28" s="8"/>
      <c r="J28" s="8"/>
    </row>
    <row r="29" spans="1:11" ht="25.8" x14ac:dyDescent="0.5">
      <c r="I29" s="9"/>
      <c r="J29" s="9"/>
    </row>
  </sheetData>
  <mergeCells count="4">
    <mergeCell ref="B1:I1"/>
    <mergeCell ref="B2:I2"/>
    <mergeCell ref="B3:I3"/>
    <mergeCell ref="B4:I4"/>
  </mergeCells>
  <hyperlinks>
    <hyperlink ref="L2" location="'Home Page'!A1" display="Back" xr:uid="{00000000-0004-0000-0300-000000000000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X22"/>
  <sheetViews>
    <sheetView zoomScale="97" zoomScaleNormal="97" workbookViewId="0">
      <selection activeCell="N21" sqref="N21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43435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2</v>
      </c>
      <c r="P4" s="206">
        <f>W20</f>
        <v>2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43448</v>
      </c>
      <c r="D6" s="70" t="s">
        <v>25</v>
      </c>
      <c r="E6" s="141" t="s">
        <v>54</v>
      </c>
      <c r="F6" s="141">
        <v>184.3</v>
      </c>
      <c r="G6" s="141">
        <v>185.5</v>
      </c>
      <c r="H6" s="141">
        <v>1.2</v>
      </c>
      <c r="I6" s="141">
        <v>10000</v>
      </c>
      <c r="J6" s="141">
        <f>I6*H6</f>
        <v>12000</v>
      </c>
      <c r="K6" s="72" t="s">
        <v>50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43453</v>
      </c>
      <c r="D7" s="75" t="s">
        <v>10</v>
      </c>
      <c r="E7" s="138" t="s">
        <v>19</v>
      </c>
      <c r="F7" s="138">
        <v>31200</v>
      </c>
      <c r="G7" s="138">
        <v>31050</v>
      </c>
      <c r="H7" s="138">
        <v>150</v>
      </c>
      <c r="I7" s="138">
        <v>200</v>
      </c>
      <c r="J7" s="138">
        <f t="shared" ref="J7:J14" si="0">I7*H7</f>
        <v>30000</v>
      </c>
      <c r="K7" s="77" t="s">
        <v>154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/>
      <c r="D8" s="75"/>
      <c r="E8" s="138"/>
      <c r="F8" s="138"/>
      <c r="G8" s="138"/>
      <c r="H8" s="138"/>
      <c r="I8" s="138"/>
      <c r="J8" s="138">
        <f t="shared" si="0"/>
        <v>0</v>
      </c>
      <c r="K8" s="77"/>
      <c r="L8" s="67"/>
      <c r="N8" s="176"/>
      <c r="O8" s="177"/>
      <c r="P8" s="178"/>
      <c r="Q8" s="185"/>
      <c r="R8" s="186"/>
      <c r="S8" s="187"/>
      <c r="W8" s="64">
        <f t="shared" si="1"/>
        <v>0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/>
      <c r="D9" s="75"/>
      <c r="E9" s="138"/>
      <c r="F9" s="138"/>
      <c r="G9" s="138"/>
      <c r="H9" s="138"/>
      <c r="I9" s="138"/>
      <c r="J9" s="138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2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42000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O2:O3"/>
    <mergeCell ref="P2:P3"/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</mergeCells>
  <hyperlinks>
    <hyperlink ref="B21" r:id="rId1" xr:uid="{00000000-0004-0000-2700-000000000000}"/>
    <hyperlink ref="N1" location="'Home Page'!A1" display="Back" xr:uid="{00000000-0004-0000-2700-000001000000}"/>
  </hyperlinks>
  <pageMargins left="0" right="0" top="0" bottom="0" header="0" footer="0"/>
  <pageSetup paperSize="9" orientation="portrait" r:id="rId2"/>
  <drawing r:id="rId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X22"/>
  <sheetViews>
    <sheetView zoomScale="97" zoomScaleNormal="97" workbookViewId="0"/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43466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6</v>
      </c>
      <c r="P4" s="206">
        <f>W20</f>
        <v>3</v>
      </c>
      <c r="Q4" s="206">
        <f>X20</f>
        <v>3</v>
      </c>
      <c r="R4" s="208">
        <f>O4-P4-Q4</f>
        <v>0</v>
      </c>
      <c r="S4" s="210">
        <f>P4/O4</f>
        <v>0.5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43467</v>
      </c>
      <c r="D6" s="70" t="s">
        <v>10</v>
      </c>
      <c r="E6" s="141" t="s">
        <v>19</v>
      </c>
      <c r="F6" s="141">
        <v>31700</v>
      </c>
      <c r="G6" s="141">
        <v>31900</v>
      </c>
      <c r="H6" s="141">
        <v>-200</v>
      </c>
      <c r="I6" s="141">
        <v>200</v>
      </c>
      <c r="J6" s="141">
        <f>I6*H6</f>
        <v>-40000</v>
      </c>
      <c r="K6" s="72" t="s">
        <v>46</v>
      </c>
      <c r="L6" s="67"/>
      <c r="N6" s="170" t="s">
        <v>125</v>
      </c>
      <c r="O6" s="171"/>
      <c r="P6" s="172"/>
      <c r="Q6" s="179">
        <f>S4</f>
        <v>0.5</v>
      </c>
      <c r="R6" s="180"/>
      <c r="S6" s="181"/>
      <c r="W6" s="64">
        <f>IF($J6&gt;0,1,0)</f>
        <v>0</v>
      </c>
      <c r="X6" s="64">
        <f>IF($J6&lt;0,1,0)</f>
        <v>1</v>
      </c>
    </row>
    <row r="7" spans="1:24" x14ac:dyDescent="0.3">
      <c r="A7" s="66"/>
      <c r="B7" s="148">
        <f>B6+1</f>
        <v>2</v>
      </c>
      <c r="C7" s="151">
        <v>43468</v>
      </c>
      <c r="D7" s="75" t="s">
        <v>10</v>
      </c>
      <c r="E7" s="138" t="s">
        <v>22</v>
      </c>
      <c r="F7" s="138">
        <v>3280</v>
      </c>
      <c r="G7" s="138">
        <v>3230</v>
      </c>
      <c r="H7" s="138">
        <v>50</v>
      </c>
      <c r="I7" s="138">
        <v>200</v>
      </c>
      <c r="J7" s="138">
        <f t="shared" ref="J7:J14" si="0">I7*H7</f>
        <v>10000</v>
      </c>
      <c r="K7" s="77" t="s">
        <v>50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>
        <v>43473</v>
      </c>
      <c r="D8" s="75" t="s">
        <v>10</v>
      </c>
      <c r="E8" s="138" t="s">
        <v>54</v>
      </c>
      <c r="F8" s="138">
        <v>177.5</v>
      </c>
      <c r="G8" s="138">
        <v>175</v>
      </c>
      <c r="H8" s="138">
        <v>2.5</v>
      </c>
      <c r="I8" s="138">
        <v>10000</v>
      </c>
      <c r="J8" s="138">
        <f t="shared" si="0"/>
        <v>25000</v>
      </c>
      <c r="K8" s="77" t="s">
        <v>50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>
        <v>43473</v>
      </c>
      <c r="D9" s="75" t="s">
        <v>10</v>
      </c>
      <c r="E9" s="138" t="s">
        <v>22</v>
      </c>
      <c r="F9" s="138">
        <v>3470</v>
      </c>
      <c r="G9" s="138">
        <v>3570</v>
      </c>
      <c r="H9" s="138">
        <v>-100</v>
      </c>
      <c r="I9" s="138">
        <v>200</v>
      </c>
      <c r="J9" s="138">
        <f t="shared" si="0"/>
        <v>-20000</v>
      </c>
      <c r="K9" s="77" t="s">
        <v>46</v>
      </c>
      <c r="L9" s="67"/>
      <c r="W9" s="64">
        <f t="shared" si="1"/>
        <v>0</v>
      </c>
      <c r="X9" s="64">
        <f t="shared" si="2"/>
        <v>1</v>
      </c>
    </row>
    <row r="10" spans="1:24" x14ac:dyDescent="0.3">
      <c r="A10" s="66"/>
      <c r="B10" s="148">
        <f t="shared" si="3"/>
        <v>5</v>
      </c>
      <c r="C10" s="151">
        <v>43493</v>
      </c>
      <c r="D10" s="75" t="s">
        <v>10</v>
      </c>
      <c r="E10" s="138" t="s">
        <v>19</v>
      </c>
      <c r="F10" s="138">
        <v>32550</v>
      </c>
      <c r="G10" s="138">
        <v>32750</v>
      </c>
      <c r="H10" s="138">
        <v>-200</v>
      </c>
      <c r="I10" s="138">
        <v>200</v>
      </c>
      <c r="J10" s="138">
        <f t="shared" si="0"/>
        <v>-40000</v>
      </c>
      <c r="K10" s="77" t="s">
        <v>46</v>
      </c>
      <c r="L10" s="67"/>
      <c r="W10" s="64">
        <f t="shared" si="1"/>
        <v>0</v>
      </c>
      <c r="X10" s="64">
        <f t="shared" si="2"/>
        <v>1</v>
      </c>
    </row>
    <row r="11" spans="1:24" ht="15" thickBot="1" x14ac:dyDescent="0.35">
      <c r="A11" s="66"/>
      <c r="B11" s="148">
        <f t="shared" si="3"/>
        <v>6</v>
      </c>
      <c r="C11" s="151">
        <v>43493</v>
      </c>
      <c r="D11" s="75" t="s">
        <v>10</v>
      </c>
      <c r="E11" s="138" t="s">
        <v>54</v>
      </c>
      <c r="F11" s="138">
        <v>193</v>
      </c>
      <c r="G11" s="138">
        <v>190.7</v>
      </c>
      <c r="H11" s="138">
        <v>2.2999999999999998</v>
      </c>
      <c r="I11" s="138">
        <v>10000</v>
      </c>
      <c r="J11" s="138">
        <f t="shared" si="0"/>
        <v>23000</v>
      </c>
      <c r="K11" s="77" t="s">
        <v>157</v>
      </c>
      <c r="L11" s="67"/>
      <c r="W11" s="64">
        <f t="shared" si="1"/>
        <v>1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3</v>
      </c>
      <c r="X20" s="64">
        <f>SUM(X6:X19)</f>
        <v>3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-42000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</mergeCells>
  <hyperlinks>
    <hyperlink ref="B21" r:id="rId1" xr:uid="{00000000-0004-0000-2800-000000000000}"/>
    <hyperlink ref="N1" location="'Home Page'!A1" display="Back" xr:uid="{00000000-0004-0000-2800-000001000000}"/>
  </hyperlinks>
  <pageMargins left="0" right="0" top="0" bottom="0" header="0" footer="0"/>
  <pageSetup paperSize="9" orientation="portrait" r:id="rId2"/>
  <drawing r:id="rId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X22"/>
  <sheetViews>
    <sheetView zoomScale="97" zoomScaleNormal="97" workbookViewId="0">
      <selection activeCell="M16" sqref="M16:M17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43497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6</v>
      </c>
      <c r="P4" s="206">
        <f>W20</f>
        <v>6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43500</v>
      </c>
      <c r="D6" s="70" t="s">
        <v>10</v>
      </c>
      <c r="E6" s="141" t="s">
        <v>22</v>
      </c>
      <c r="F6" s="141">
        <v>4000</v>
      </c>
      <c r="G6" s="141">
        <v>3800</v>
      </c>
      <c r="H6" s="141">
        <v>200</v>
      </c>
      <c r="I6" s="141">
        <v>200</v>
      </c>
      <c r="J6" s="141">
        <f>I6*H6</f>
        <v>40000</v>
      </c>
      <c r="K6" s="72" t="s">
        <v>155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43510</v>
      </c>
      <c r="D7" s="75" t="s">
        <v>10</v>
      </c>
      <c r="E7" s="138" t="s">
        <v>54</v>
      </c>
      <c r="F7" s="138">
        <v>187</v>
      </c>
      <c r="G7" s="138">
        <v>184</v>
      </c>
      <c r="H7" s="138">
        <v>3</v>
      </c>
      <c r="I7" s="138">
        <v>10000</v>
      </c>
      <c r="J7" s="138">
        <f t="shared" ref="J7:J14" si="0">I7*H7</f>
        <v>30000</v>
      </c>
      <c r="K7" s="77" t="s">
        <v>154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>
        <v>43510</v>
      </c>
      <c r="D8" s="75" t="s">
        <v>10</v>
      </c>
      <c r="E8" s="138" t="s">
        <v>22</v>
      </c>
      <c r="F8" s="138">
        <v>3890</v>
      </c>
      <c r="G8" s="138">
        <v>3790</v>
      </c>
      <c r="H8" s="138">
        <v>100</v>
      </c>
      <c r="I8" s="138">
        <v>200</v>
      </c>
      <c r="J8" s="138">
        <f t="shared" si="0"/>
        <v>20000</v>
      </c>
      <c r="K8" s="77" t="s">
        <v>154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>
        <v>43516</v>
      </c>
      <c r="D9" s="75" t="s">
        <v>10</v>
      </c>
      <c r="E9" s="138" t="s">
        <v>54</v>
      </c>
      <c r="F9" s="138">
        <v>193.5</v>
      </c>
      <c r="G9" s="138">
        <v>190.8</v>
      </c>
      <c r="H9" s="138">
        <v>2.7</v>
      </c>
      <c r="I9" s="138">
        <v>10000</v>
      </c>
      <c r="J9" s="138">
        <f t="shared" si="0"/>
        <v>27000</v>
      </c>
      <c r="K9" s="77" t="s">
        <v>110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>
        <v>43517</v>
      </c>
      <c r="D10" s="75" t="s">
        <v>10</v>
      </c>
      <c r="E10" s="138" t="s">
        <v>19</v>
      </c>
      <c r="F10" s="138">
        <v>33650</v>
      </c>
      <c r="G10" s="138">
        <v>33400</v>
      </c>
      <c r="H10" s="138">
        <v>250</v>
      </c>
      <c r="I10" s="138">
        <v>200</v>
      </c>
      <c r="J10" s="138">
        <f t="shared" si="0"/>
        <v>50000</v>
      </c>
      <c r="K10" s="77" t="s">
        <v>156</v>
      </c>
      <c r="L10" s="67"/>
      <c r="W10" s="64">
        <f t="shared" si="1"/>
        <v>1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>
        <v>43521</v>
      </c>
      <c r="D11" s="75" t="s">
        <v>10</v>
      </c>
      <c r="E11" s="138" t="s">
        <v>54</v>
      </c>
      <c r="F11" s="138">
        <v>196</v>
      </c>
      <c r="G11" s="138">
        <v>191</v>
      </c>
      <c r="H11" s="138">
        <v>5</v>
      </c>
      <c r="I11" s="138">
        <v>10000</v>
      </c>
      <c r="J11" s="138">
        <f t="shared" si="0"/>
        <v>50000</v>
      </c>
      <c r="K11" s="77" t="s">
        <v>156</v>
      </c>
      <c r="L11" s="67"/>
      <c r="W11" s="64">
        <f t="shared" si="1"/>
        <v>1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6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217000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O2:O3"/>
    <mergeCell ref="P2:P3"/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</mergeCells>
  <hyperlinks>
    <hyperlink ref="B21" r:id="rId1" xr:uid="{00000000-0004-0000-2900-000000000000}"/>
    <hyperlink ref="N1" location="'Home Page'!A1" display="Back" xr:uid="{00000000-0004-0000-2900-000001000000}"/>
  </hyperlinks>
  <pageMargins left="0" right="0" top="0" bottom="0" header="0" footer="0"/>
  <pageSetup paperSize="9" orientation="portrait" r:id="rId2"/>
  <drawing r:id="rId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X22"/>
  <sheetViews>
    <sheetView zoomScale="97" zoomScaleNormal="97" workbookViewId="0">
      <selection activeCell="K12" sqref="K12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43525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6</v>
      </c>
      <c r="P4" s="206">
        <f>W20</f>
        <v>4</v>
      </c>
      <c r="Q4" s="206">
        <f>X20</f>
        <v>2</v>
      </c>
      <c r="R4" s="208">
        <f>O4-P4-Q4</f>
        <v>0</v>
      </c>
      <c r="S4" s="210">
        <f>P4/O4</f>
        <v>0.66666666666666663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43525</v>
      </c>
      <c r="D6" s="70" t="s">
        <v>10</v>
      </c>
      <c r="E6" s="141" t="s">
        <v>54</v>
      </c>
      <c r="F6" s="141">
        <v>201</v>
      </c>
      <c r="G6" s="141">
        <v>195.5</v>
      </c>
      <c r="H6" s="141">
        <v>5.5</v>
      </c>
      <c r="I6" s="141">
        <v>10000</v>
      </c>
      <c r="J6" s="141">
        <f>I6*H6</f>
        <v>55000</v>
      </c>
      <c r="K6" s="72" t="s">
        <v>160</v>
      </c>
      <c r="L6" s="67"/>
      <c r="N6" s="170" t="s">
        <v>125</v>
      </c>
      <c r="O6" s="171"/>
      <c r="P6" s="172"/>
      <c r="Q6" s="179">
        <f>S4</f>
        <v>0.66666666666666663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43525</v>
      </c>
      <c r="D7" s="75" t="s">
        <v>25</v>
      </c>
      <c r="E7" s="138" t="s">
        <v>161</v>
      </c>
      <c r="F7" s="138">
        <v>32850</v>
      </c>
      <c r="G7" s="138">
        <v>32650</v>
      </c>
      <c r="H7" s="138">
        <v>-200</v>
      </c>
      <c r="I7" s="138">
        <v>200</v>
      </c>
      <c r="J7" s="138">
        <f t="shared" ref="J7:J14" si="0">I7*H7</f>
        <v>-40000</v>
      </c>
      <c r="K7" s="77" t="s">
        <v>46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0</v>
      </c>
      <c r="X7" s="64">
        <f t="shared" ref="X7:X19" si="2">IF($J7&lt;0,1,0)</f>
        <v>1</v>
      </c>
    </row>
    <row r="8" spans="1:24" ht="15" thickBot="1" x14ac:dyDescent="0.35">
      <c r="A8" s="66"/>
      <c r="B8" s="148">
        <f t="shared" ref="B8:B20" si="3">B7+1</f>
        <v>3</v>
      </c>
      <c r="C8" s="151">
        <v>43529</v>
      </c>
      <c r="D8" s="75" t="s">
        <v>25</v>
      </c>
      <c r="E8" s="138" t="s">
        <v>22</v>
      </c>
      <c r="F8" s="138">
        <v>3980</v>
      </c>
      <c r="G8" s="138">
        <v>4040</v>
      </c>
      <c r="H8" s="138">
        <v>60</v>
      </c>
      <c r="I8" s="138">
        <v>200</v>
      </c>
      <c r="J8" s="138">
        <f t="shared" si="0"/>
        <v>12000</v>
      </c>
      <c r="K8" s="77" t="s">
        <v>157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>
        <v>43543</v>
      </c>
      <c r="D9" s="75" t="s">
        <v>10</v>
      </c>
      <c r="E9" s="138" t="s">
        <v>161</v>
      </c>
      <c r="F9" s="138">
        <v>31950</v>
      </c>
      <c r="G9" s="138">
        <v>31750</v>
      </c>
      <c r="H9" s="138">
        <v>200</v>
      </c>
      <c r="I9" s="138">
        <v>200</v>
      </c>
      <c r="J9" s="138">
        <f t="shared" si="0"/>
        <v>40000</v>
      </c>
      <c r="K9" s="77" t="s">
        <v>156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>
        <v>43543</v>
      </c>
      <c r="D10" s="75" t="s">
        <v>10</v>
      </c>
      <c r="E10" s="138" t="s">
        <v>54</v>
      </c>
      <c r="F10" s="138">
        <v>196</v>
      </c>
      <c r="G10" s="138">
        <v>199</v>
      </c>
      <c r="H10" s="138">
        <v>-3</v>
      </c>
      <c r="I10" s="138">
        <v>10000</v>
      </c>
      <c r="J10" s="138">
        <f t="shared" si="0"/>
        <v>-30000</v>
      </c>
      <c r="K10" s="77" t="s">
        <v>46</v>
      </c>
      <c r="L10" s="67"/>
      <c r="W10" s="64">
        <f t="shared" si="1"/>
        <v>0</v>
      </c>
      <c r="X10" s="64">
        <f t="shared" si="2"/>
        <v>1</v>
      </c>
    </row>
    <row r="11" spans="1:24" ht="15" thickBot="1" x14ac:dyDescent="0.35">
      <c r="A11" s="66"/>
      <c r="B11" s="148">
        <f t="shared" si="3"/>
        <v>6</v>
      </c>
      <c r="C11" s="151">
        <v>43550</v>
      </c>
      <c r="D11" s="75" t="s">
        <v>10</v>
      </c>
      <c r="E11" s="138" t="s">
        <v>22</v>
      </c>
      <c r="F11" s="138">
        <v>4120</v>
      </c>
      <c r="G11" s="138">
        <v>4060</v>
      </c>
      <c r="H11" s="138">
        <v>60</v>
      </c>
      <c r="I11" s="138">
        <v>200</v>
      </c>
      <c r="J11" s="138">
        <f t="shared" si="0"/>
        <v>12000</v>
      </c>
      <c r="K11" s="77" t="s">
        <v>156</v>
      </c>
      <c r="L11" s="67"/>
      <c r="W11" s="64">
        <f t="shared" si="1"/>
        <v>1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4</v>
      </c>
      <c r="X20" s="64">
        <f>SUM(X6:X19)</f>
        <v>2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49000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  <mergeCell ref="N6:P8"/>
    <mergeCell ref="Q6:S8"/>
  </mergeCells>
  <hyperlinks>
    <hyperlink ref="B21" r:id="rId1" xr:uid="{00000000-0004-0000-2A00-000000000000}"/>
    <hyperlink ref="N1" location="'Home Page'!A1" display="Back" xr:uid="{00000000-0004-0000-2A00-000001000000}"/>
  </hyperlinks>
  <pageMargins left="0" right="0" top="0" bottom="0" header="0" footer="0"/>
  <pageSetup paperSize="9" orientation="portrait" r:id="rId2"/>
  <drawing r:id="rId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X22"/>
  <sheetViews>
    <sheetView zoomScale="97" zoomScaleNormal="97" workbookViewId="0"/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43556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4</v>
      </c>
      <c r="P4" s="206">
        <f>W20</f>
        <v>3</v>
      </c>
      <c r="Q4" s="206">
        <f>X20</f>
        <v>1</v>
      </c>
      <c r="R4" s="208">
        <f>O4-P4-Q4</f>
        <v>0</v>
      </c>
      <c r="S4" s="210">
        <f>P4/O4</f>
        <v>0.75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43559</v>
      </c>
      <c r="D6" s="70" t="s">
        <v>10</v>
      </c>
      <c r="E6" s="141" t="s">
        <v>19</v>
      </c>
      <c r="F6" s="141">
        <v>31830</v>
      </c>
      <c r="G6" s="141">
        <v>31630</v>
      </c>
      <c r="H6" s="141">
        <v>200</v>
      </c>
      <c r="I6" s="141">
        <v>200</v>
      </c>
      <c r="J6" s="141">
        <f>I6*H6</f>
        <v>40000</v>
      </c>
      <c r="K6" s="72" t="s">
        <v>156</v>
      </c>
      <c r="L6" s="67"/>
      <c r="N6" s="170" t="s">
        <v>125</v>
      </c>
      <c r="O6" s="171"/>
      <c r="P6" s="172"/>
      <c r="Q6" s="179">
        <f>S4</f>
        <v>0.75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43567</v>
      </c>
      <c r="D7" s="75" t="s">
        <v>10</v>
      </c>
      <c r="E7" s="138" t="s">
        <v>22</v>
      </c>
      <c r="F7" s="138">
        <v>4475</v>
      </c>
      <c r="G7" s="138">
        <v>4390</v>
      </c>
      <c r="H7" s="138">
        <v>85</v>
      </c>
      <c r="I7" s="138">
        <v>200</v>
      </c>
      <c r="J7" s="138">
        <f t="shared" ref="J7:J14" si="0">I7*H7</f>
        <v>17000</v>
      </c>
      <c r="K7" s="77" t="s">
        <v>159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>
        <v>43567</v>
      </c>
      <c r="D8" s="75" t="s">
        <v>10</v>
      </c>
      <c r="E8" s="138" t="s">
        <v>54</v>
      </c>
      <c r="F8" s="138">
        <v>228.5</v>
      </c>
      <c r="G8" s="138">
        <v>232.5</v>
      </c>
      <c r="H8" s="138">
        <v>-4</v>
      </c>
      <c r="I8" s="138">
        <v>10000</v>
      </c>
      <c r="J8" s="138">
        <f t="shared" si="0"/>
        <v>-40000</v>
      </c>
      <c r="K8" s="77" t="s">
        <v>46</v>
      </c>
      <c r="L8" s="67"/>
      <c r="N8" s="176"/>
      <c r="O8" s="177"/>
      <c r="P8" s="178"/>
      <c r="Q8" s="185"/>
      <c r="R8" s="186"/>
      <c r="S8" s="187"/>
      <c r="W8" s="64">
        <f t="shared" si="1"/>
        <v>0</v>
      </c>
      <c r="X8" s="64">
        <f t="shared" si="2"/>
        <v>1</v>
      </c>
    </row>
    <row r="9" spans="1:24" x14ac:dyDescent="0.3">
      <c r="A9" s="66"/>
      <c r="B9" s="148">
        <f t="shared" si="3"/>
        <v>4</v>
      </c>
      <c r="C9" s="151">
        <v>43580</v>
      </c>
      <c r="D9" s="75" t="s">
        <v>10</v>
      </c>
      <c r="E9" s="138" t="s">
        <v>19</v>
      </c>
      <c r="F9" s="138">
        <v>31900</v>
      </c>
      <c r="G9" s="138">
        <v>31780</v>
      </c>
      <c r="H9" s="138">
        <v>120</v>
      </c>
      <c r="I9" s="138">
        <v>200</v>
      </c>
      <c r="J9" s="138">
        <f t="shared" si="0"/>
        <v>24000</v>
      </c>
      <c r="K9" s="77" t="s">
        <v>157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3</v>
      </c>
      <c r="X20" s="64">
        <f>SUM(X6:X19)</f>
        <v>1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41000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</mergeCells>
  <hyperlinks>
    <hyperlink ref="B21" r:id="rId1" xr:uid="{00000000-0004-0000-2B00-000000000000}"/>
    <hyperlink ref="N1" location="'Home Page'!A1" display="Back" xr:uid="{00000000-0004-0000-2B00-000001000000}"/>
  </hyperlinks>
  <pageMargins left="0" right="0" top="0" bottom="0" header="0" footer="0"/>
  <pageSetup paperSize="9" orientation="portrait" r:id="rId2"/>
  <drawing r:id="rId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X22"/>
  <sheetViews>
    <sheetView zoomScale="97" zoomScaleNormal="97" workbookViewId="0">
      <selection activeCell="N1" sqref="N1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43586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3</v>
      </c>
      <c r="P4" s="206">
        <f>W20</f>
        <v>3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43608</v>
      </c>
      <c r="D6" s="70" t="s">
        <v>10</v>
      </c>
      <c r="E6" s="141" t="s">
        <v>19</v>
      </c>
      <c r="F6" s="141">
        <v>31650</v>
      </c>
      <c r="G6" s="141">
        <v>31550</v>
      </c>
      <c r="H6" s="141">
        <v>100</v>
      </c>
      <c r="I6" s="141">
        <v>200</v>
      </c>
      <c r="J6" s="138">
        <f t="shared" ref="J6:J10" si="0">I6*H6</f>
        <v>20000</v>
      </c>
      <c r="K6" s="72" t="s">
        <v>50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43616</v>
      </c>
      <c r="D7" s="75" t="s">
        <v>10</v>
      </c>
      <c r="E7" s="138" t="s">
        <v>19</v>
      </c>
      <c r="F7" s="138">
        <v>32050</v>
      </c>
      <c r="G7" s="138">
        <v>31950</v>
      </c>
      <c r="H7" s="138">
        <v>100</v>
      </c>
      <c r="I7" s="138">
        <v>200</v>
      </c>
      <c r="J7" s="138">
        <f t="shared" si="0"/>
        <v>20000</v>
      </c>
      <c r="K7" s="77" t="s">
        <v>50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>
        <v>43616</v>
      </c>
      <c r="D8" s="75" t="s">
        <v>10</v>
      </c>
      <c r="E8" s="138" t="s">
        <v>22</v>
      </c>
      <c r="F8" s="138">
        <v>3900</v>
      </c>
      <c r="G8" s="138">
        <v>3700</v>
      </c>
      <c r="H8" s="138">
        <v>200</v>
      </c>
      <c r="I8" s="138">
        <v>200</v>
      </c>
      <c r="J8" s="138">
        <f t="shared" si="0"/>
        <v>40000</v>
      </c>
      <c r="K8" s="77" t="s">
        <v>158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/>
      <c r="D9" s="75"/>
      <c r="E9" s="138"/>
      <c r="F9" s="138"/>
      <c r="G9" s="138"/>
      <c r="H9" s="138"/>
      <c r="I9" s="138"/>
      <c r="J9" s="138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ref="J11:J14" si="4">I11*H11</f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4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4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4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5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5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5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5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5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5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3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80000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</mergeCells>
  <hyperlinks>
    <hyperlink ref="B21" r:id="rId1" xr:uid="{00000000-0004-0000-2C00-000000000000}"/>
    <hyperlink ref="N1" location="'Home Page'!A1" display="Back" xr:uid="{00000000-0004-0000-2C00-000001000000}"/>
  </hyperlinks>
  <pageMargins left="0" right="0" top="0" bottom="0" header="0" footer="0"/>
  <pageSetup paperSize="9" orientation="portrait" r:id="rId2"/>
  <drawing r:id="rId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X22"/>
  <sheetViews>
    <sheetView zoomScale="97" zoomScaleNormal="97" workbookViewId="0">
      <selection activeCell="M13" sqref="M13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43617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3</v>
      </c>
      <c r="P4" s="206">
        <f>W20</f>
        <v>2</v>
      </c>
      <c r="Q4" s="206">
        <f>X20</f>
        <v>1</v>
      </c>
      <c r="R4" s="208">
        <f>O4-P4-Q4</f>
        <v>0</v>
      </c>
      <c r="S4" s="210">
        <f>P4/O4</f>
        <v>0.66666666666666663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43628</v>
      </c>
      <c r="D6" s="70" t="s">
        <v>25</v>
      </c>
      <c r="E6" s="141" t="s">
        <v>22</v>
      </c>
      <c r="F6" s="141">
        <v>3590</v>
      </c>
      <c r="G6" s="141">
        <v>3680</v>
      </c>
      <c r="H6" s="141">
        <v>90</v>
      </c>
      <c r="I6" s="141">
        <v>200</v>
      </c>
      <c r="J6" s="138">
        <f t="shared" ref="J6:J14" si="0">I6*H6</f>
        <v>18000</v>
      </c>
      <c r="K6" s="72" t="s">
        <v>162</v>
      </c>
      <c r="L6" s="67"/>
      <c r="N6" s="170" t="s">
        <v>125</v>
      </c>
      <c r="O6" s="171"/>
      <c r="P6" s="172"/>
      <c r="Q6" s="179">
        <f>S4</f>
        <v>0.66666666666666663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43634</v>
      </c>
      <c r="D7" s="75" t="s">
        <v>10</v>
      </c>
      <c r="E7" s="138" t="s">
        <v>22</v>
      </c>
      <c r="F7" s="138">
        <v>3620</v>
      </c>
      <c r="G7" s="138">
        <v>3680</v>
      </c>
      <c r="H7" s="138">
        <v>-60</v>
      </c>
      <c r="I7" s="138">
        <v>200</v>
      </c>
      <c r="J7" s="138">
        <f t="shared" si="0"/>
        <v>-12000</v>
      </c>
      <c r="K7" s="77" t="s">
        <v>46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0</v>
      </c>
      <c r="X7" s="64">
        <f t="shared" ref="X7:X19" si="2">IF($J7&lt;0,1,0)</f>
        <v>1</v>
      </c>
    </row>
    <row r="8" spans="1:24" ht="15" thickBot="1" x14ac:dyDescent="0.35">
      <c r="A8" s="66"/>
      <c r="B8" s="148">
        <f t="shared" ref="B8:B20" si="3">B7+1</f>
        <v>3</v>
      </c>
      <c r="C8" s="151">
        <v>43640</v>
      </c>
      <c r="D8" s="75" t="s">
        <v>10</v>
      </c>
      <c r="E8" s="138" t="s">
        <v>22</v>
      </c>
      <c r="F8" s="138">
        <v>4030</v>
      </c>
      <c r="G8" s="138">
        <v>3950</v>
      </c>
      <c r="H8" s="138">
        <v>80</v>
      </c>
      <c r="I8" s="138">
        <v>200</v>
      </c>
      <c r="J8" s="138">
        <f t="shared" si="0"/>
        <v>16000</v>
      </c>
      <c r="K8" s="77" t="s">
        <v>159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/>
      <c r="D9" s="75"/>
      <c r="E9" s="138"/>
      <c r="F9" s="138"/>
      <c r="G9" s="138"/>
      <c r="H9" s="138"/>
      <c r="I9" s="138"/>
      <c r="J9" s="138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2</v>
      </c>
      <c r="X20" s="64">
        <f>SUM(X6:X19)</f>
        <v>1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22000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O2:O3"/>
    <mergeCell ref="P2:P3"/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</mergeCells>
  <hyperlinks>
    <hyperlink ref="B21" r:id="rId1" xr:uid="{00000000-0004-0000-2D00-000000000000}"/>
    <hyperlink ref="N1" location="'Home Page'!A1" display="Back" xr:uid="{00000000-0004-0000-2D00-000001000000}"/>
  </hyperlinks>
  <pageMargins left="0" right="0" top="0" bottom="0" header="0" footer="0"/>
  <pageSetup paperSize="9" orientation="portrait" r:id="rId2"/>
  <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X22"/>
  <sheetViews>
    <sheetView zoomScale="97" zoomScaleNormal="97" workbookViewId="0">
      <selection activeCell="K8" sqref="K8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43647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2</v>
      </c>
      <c r="P4" s="206">
        <f>W20</f>
        <v>2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43649</v>
      </c>
      <c r="D6" s="70" t="s">
        <v>10</v>
      </c>
      <c r="E6" s="141" t="s">
        <v>19</v>
      </c>
      <c r="F6" s="141">
        <v>34350</v>
      </c>
      <c r="G6" s="141">
        <v>34150</v>
      </c>
      <c r="H6" s="141">
        <v>200</v>
      </c>
      <c r="I6" s="141">
        <v>200</v>
      </c>
      <c r="J6" s="138">
        <f t="shared" ref="J6:J14" si="0">I6*H6</f>
        <v>40000</v>
      </c>
      <c r="K6" s="72" t="s">
        <v>156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43651</v>
      </c>
      <c r="D7" s="75" t="s">
        <v>25</v>
      </c>
      <c r="E7" s="138" t="s">
        <v>54</v>
      </c>
      <c r="F7" s="138">
        <v>194</v>
      </c>
      <c r="G7" s="138">
        <v>195.3</v>
      </c>
      <c r="H7" s="138">
        <v>1.3</v>
      </c>
      <c r="I7" s="138">
        <v>10000</v>
      </c>
      <c r="J7" s="138">
        <f t="shared" si="0"/>
        <v>13000</v>
      </c>
      <c r="K7" s="77" t="s">
        <v>157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/>
      <c r="D8" s="75"/>
      <c r="E8" s="138"/>
      <c r="F8" s="138"/>
      <c r="G8" s="138"/>
      <c r="H8" s="138"/>
      <c r="I8" s="138"/>
      <c r="J8" s="138">
        <f t="shared" si="0"/>
        <v>0</v>
      </c>
      <c r="K8" s="77"/>
      <c r="L8" s="67"/>
      <c r="N8" s="176"/>
      <c r="O8" s="177"/>
      <c r="P8" s="178"/>
      <c r="Q8" s="185"/>
      <c r="R8" s="186"/>
      <c r="S8" s="187"/>
      <c r="W8" s="64">
        <f t="shared" si="1"/>
        <v>0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/>
      <c r="D9" s="75"/>
      <c r="E9" s="138"/>
      <c r="F9" s="138"/>
      <c r="G9" s="138"/>
      <c r="H9" s="138"/>
      <c r="I9" s="138"/>
      <c r="J9" s="138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2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53000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</mergeCells>
  <hyperlinks>
    <hyperlink ref="B21" r:id="rId1" xr:uid="{00000000-0004-0000-2E00-000000000000}"/>
    <hyperlink ref="N1" location="'Home Page'!A1" display="Back" xr:uid="{00000000-0004-0000-2E00-000001000000}"/>
  </hyperlinks>
  <pageMargins left="0" right="0" top="0" bottom="0" header="0" footer="0"/>
  <pageSetup paperSize="9" orientation="portrait" r:id="rId2"/>
  <drawing r:id="rId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X22"/>
  <sheetViews>
    <sheetView zoomScale="97" zoomScaleNormal="97" workbookViewId="0">
      <selection activeCell="N1" sqref="N1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43678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3</v>
      </c>
      <c r="P4" s="206">
        <f>W20</f>
        <v>3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43682</v>
      </c>
      <c r="D6" s="70" t="s">
        <v>10</v>
      </c>
      <c r="E6" s="141" t="s">
        <v>22</v>
      </c>
      <c r="F6" s="141">
        <v>3920</v>
      </c>
      <c r="G6" s="141">
        <v>3820</v>
      </c>
      <c r="H6" s="141">
        <v>100</v>
      </c>
      <c r="I6" s="141">
        <v>200</v>
      </c>
      <c r="J6" s="138">
        <f t="shared" ref="J6:J14" si="0">I6*H6</f>
        <v>20000</v>
      </c>
      <c r="K6" s="72" t="s">
        <v>156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43690</v>
      </c>
      <c r="D7" s="75" t="s">
        <v>10</v>
      </c>
      <c r="E7" s="138" t="s">
        <v>19</v>
      </c>
      <c r="F7" s="138">
        <v>38550</v>
      </c>
      <c r="G7" s="138">
        <v>38150</v>
      </c>
      <c r="H7" s="138">
        <v>400</v>
      </c>
      <c r="I7" s="138">
        <v>200</v>
      </c>
      <c r="J7" s="138">
        <f t="shared" si="0"/>
        <v>80000</v>
      </c>
      <c r="K7" s="77" t="s">
        <v>158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>
        <v>43704</v>
      </c>
      <c r="D8" s="75" t="s">
        <v>25</v>
      </c>
      <c r="E8" s="138" t="s">
        <v>19</v>
      </c>
      <c r="F8" s="138">
        <v>38800</v>
      </c>
      <c r="G8" s="138">
        <v>39200</v>
      </c>
      <c r="H8" s="138">
        <v>400</v>
      </c>
      <c r="I8" s="138">
        <v>200</v>
      </c>
      <c r="J8" s="138">
        <f t="shared" si="0"/>
        <v>80000</v>
      </c>
      <c r="K8" s="77" t="s">
        <v>158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/>
      <c r="D9" s="75"/>
      <c r="E9" s="138"/>
      <c r="F9" s="138"/>
      <c r="G9" s="138"/>
      <c r="H9" s="138"/>
      <c r="I9" s="138"/>
      <c r="J9" s="138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3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180000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O2:O3"/>
    <mergeCell ref="P2:P3"/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</mergeCells>
  <hyperlinks>
    <hyperlink ref="B21" r:id="rId1" xr:uid="{00000000-0004-0000-2F00-000000000000}"/>
    <hyperlink ref="N1" location="'Home Page'!A1" display="Back" xr:uid="{00000000-0004-0000-2F00-000001000000}"/>
  </hyperlinks>
  <pageMargins left="0" right="0" top="0" bottom="0" header="0" footer="0"/>
  <pageSetup paperSize="9" orientation="portrait" r:id="rId2"/>
  <drawing r:id="rId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X22"/>
  <sheetViews>
    <sheetView zoomScale="97" zoomScaleNormal="97" workbookViewId="0">
      <selection activeCell="H10" sqref="H10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43709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1</v>
      </c>
      <c r="P4" s="206">
        <f>W20</f>
        <v>1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43724</v>
      </c>
      <c r="D6" s="70" t="s">
        <v>25</v>
      </c>
      <c r="E6" s="141" t="s">
        <v>22</v>
      </c>
      <c r="F6" s="141">
        <v>4250</v>
      </c>
      <c r="G6" s="141">
        <v>4400</v>
      </c>
      <c r="H6" s="141">
        <v>150</v>
      </c>
      <c r="I6" s="141">
        <v>200</v>
      </c>
      <c r="J6" s="138">
        <f t="shared" ref="J6:J14" si="0">I6*H6</f>
        <v>30000</v>
      </c>
      <c r="K6" s="72" t="s">
        <v>158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/>
      <c r="D7" s="75"/>
      <c r="E7" s="138"/>
      <c r="F7" s="138"/>
      <c r="G7" s="138"/>
      <c r="H7" s="138"/>
      <c r="I7" s="138"/>
      <c r="J7" s="138">
        <f t="shared" si="0"/>
        <v>0</v>
      </c>
      <c r="K7" s="77"/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0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/>
      <c r="D8" s="75"/>
      <c r="E8" s="138"/>
      <c r="F8" s="138"/>
      <c r="G8" s="138"/>
      <c r="H8" s="138"/>
      <c r="I8" s="138"/>
      <c r="J8" s="138">
        <f t="shared" si="0"/>
        <v>0</v>
      </c>
      <c r="K8" s="77"/>
      <c r="L8" s="67"/>
      <c r="N8" s="176"/>
      <c r="O8" s="177"/>
      <c r="P8" s="178"/>
      <c r="Q8" s="185"/>
      <c r="R8" s="186"/>
      <c r="S8" s="187"/>
      <c r="W8" s="64">
        <f t="shared" si="1"/>
        <v>0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/>
      <c r="D9" s="75"/>
      <c r="E9" s="138"/>
      <c r="F9" s="138"/>
      <c r="G9" s="138"/>
      <c r="H9" s="138"/>
      <c r="I9" s="138"/>
      <c r="J9" s="138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1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30000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</mergeCells>
  <hyperlinks>
    <hyperlink ref="B21" r:id="rId1" xr:uid="{00000000-0004-0000-3000-000000000000}"/>
    <hyperlink ref="N1" location="'Home Page'!A1" display="Back" xr:uid="{00000000-0004-0000-3000-000001000000}"/>
  </hyperlinks>
  <pageMargins left="0" right="0" top="0" bottom="0" header="0" footer="0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9"/>
  <sheetViews>
    <sheetView workbookViewId="0">
      <selection activeCell="L2" sqref="L2"/>
    </sheetView>
  </sheetViews>
  <sheetFormatPr defaultColWidth="9.109375" defaultRowHeight="14.4" x14ac:dyDescent="0.3"/>
  <cols>
    <col min="1" max="1" width="9.33203125" style="1" customWidth="1"/>
    <col min="2" max="2" width="20.6640625" style="1" bestFit="1" customWidth="1"/>
    <col min="3" max="3" width="12.44140625" style="1" customWidth="1"/>
    <col min="4" max="4" width="21.5546875" style="1" bestFit="1" customWidth="1"/>
    <col min="5" max="5" width="13.44140625" style="1" customWidth="1"/>
    <col min="6" max="7" width="14.6640625" style="1" customWidth="1"/>
    <col min="8" max="8" width="15" style="1" customWidth="1"/>
    <col min="9" max="9" width="18.88671875" style="1" customWidth="1"/>
    <col min="10" max="10" width="24.109375" style="1" bestFit="1" customWidth="1"/>
    <col min="11" max="16384" width="9.109375" style="1"/>
  </cols>
  <sheetData>
    <row r="1" spans="1:12" ht="15" thickBot="1" x14ac:dyDescent="0.35">
      <c r="A1" s="33"/>
      <c r="B1" s="163"/>
      <c r="C1" s="163"/>
      <c r="D1" s="163"/>
      <c r="E1" s="163"/>
      <c r="F1" s="163"/>
      <c r="G1" s="163"/>
      <c r="H1" s="163"/>
      <c r="I1" s="163"/>
      <c r="J1" s="33"/>
      <c r="K1" s="33"/>
    </row>
    <row r="2" spans="1:12" s="25" customFormat="1" ht="34.200000000000003" thickBot="1" x14ac:dyDescent="0.35">
      <c r="A2" s="33" t="s">
        <v>0</v>
      </c>
      <c r="B2" s="164" t="s">
        <v>34</v>
      </c>
      <c r="C2" s="164"/>
      <c r="D2" s="164"/>
      <c r="E2" s="164"/>
      <c r="F2" s="164"/>
      <c r="G2" s="164"/>
      <c r="H2" s="164"/>
      <c r="I2" s="164"/>
      <c r="J2" s="14"/>
      <c r="K2" s="33"/>
      <c r="L2" s="65" t="s">
        <v>115</v>
      </c>
    </row>
    <row r="3" spans="1:12" ht="16.2" thickBot="1" x14ac:dyDescent="0.35">
      <c r="A3" s="6"/>
      <c r="B3" s="165" t="s">
        <v>43</v>
      </c>
      <c r="C3" s="165"/>
      <c r="D3" s="165"/>
      <c r="E3" s="165"/>
      <c r="F3" s="165"/>
      <c r="G3" s="165"/>
      <c r="H3" s="165"/>
      <c r="I3" s="165"/>
      <c r="J3" s="18"/>
      <c r="K3" s="6"/>
    </row>
    <row r="4" spans="1:12" ht="16.2" thickBot="1" x14ac:dyDescent="0.35">
      <c r="A4" s="6"/>
      <c r="B4" s="165" t="s">
        <v>24</v>
      </c>
      <c r="C4" s="165"/>
      <c r="D4" s="165"/>
      <c r="E4" s="165"/>
      <c r="F4" s="165"/>
      <c r="G4" s="165"/>
      <c r="H4" s="165"/>
      <c r="I4" s="165"/>
      <c r="J4" s="19"/>
      <c r="K4" s="6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20</v>
      </c>
      <c r="H5" s="4" t="s">
        <v>6</v>
      </c>
      <c r="I5" s="4" t="s">
        <v>7</v>
      </c>
      <c r="J5" s="16" t="s">
        <v>8</v>
      </c>
      <c r="K5" s="6"/>
    </row>
    <row r="6" spans="1:12" ht="25.8" x14ac:dyDescent="0.5">
      <c r="A6" s="6"/>
      <c r="B6" s="7" t="s">
        <v>44</v>
      </c>
      <c r="C6" s="8" t="s">
        <v>11</v>
      </c>
      <c r="D6" s="8" t="s">
        <v>45</v>
      </c>
      <c r="E6" s="8">
        <v>155</v>
      </c>
      <c r="F6" s="8">
        <v>165</v>
      </c>
      <c r="G6" s="8">
        <v>10</v>
      </c>
      <c r="H6" s="8">
        <v>2500</v>
      </c>
      <c r="I6" s="8">
        <v>25000</v>
      </c>
      <c r="J6" s="8" t="s">
        <v>30</v>
      </c>
      <c r="K6" s="6"/>
    </row>
    <row r="7" spans="1:12" ht="25.8" x14ac:dyDescent="0.5">
      <c r="A7" s="6"/>
      <c r="B7" s="7">
        <v>42461</v>
      </c>
      <c r="C7" s="8" t="s">
        <v>11</v>
      </c>
      <c r="D7" s="8" t="s">
        <v>19</v>
      </c>
      <c r="E7" s="8">
        <v>25270</v>
      </c>
      <c r="F7" s="8">
        <v>25450</v>
      </c>
      <c r="G7" s="8">
        <v>180</v>
      </c>
      <c r="H7" s="8">
        <v>200</v>
      </c>
      <c r="I7" s="8">
        <v>36000</v>
      </c>
      <c r="J7" s="8" t="s">
        <v>30</v>
      </c>
      <c r="K7" s="6"/>
    </row>
    <row r="8" spans="1:12" s="25" customFormat="1" ht="25.8" x14ac:dyDescent="0.5">
      <c r="A8" s="33"/>
      <c r="B8" s="7">
        <v>42522</v>
      </c>
      <c r="C8" s="8" t="s">
        <v>25</v>
      </c>
      <c r="D8" s="8" t="s">
        <v>19</v>
      </c>
      <c r="E8" s="8">
        <v>25500</v>
      </c>
      <c r="F8" s="8">
        <v>25850</v>
      </c>
      <c r="G8" s="8">
        <v>350</v>
      </c>
      <c r="H8" s="8">
        <v>200</v>
      </c>
      <c r="I8" s="8">
        <v>70000</v>
      </c>
      <c r="J8" s="8" t="s">
        <v>21</v>
      </c>
      <c r="K8" s="33"/>
    </row>
    <row r="9" spans="1:12" s="25" customFormat="1" ht="25.8" x14ac:dyDescent="0.5">
      <c r="A9" s="33"/>
      <c r="B9" s="7">
        <v>42552</v>
      </c>
      <c r="C9" s="8" t="s">
        <v>10</v>
      </c>
      <c r="D9" s="8" t="s">
        <v>22</v>
      </c>
      <c r="E9" s="8">
        <v>2210</v>
      </c>
      <c r="F9" s="8">
        <v>2060</v>
      </c>
      <c r="G9" s="8">
        <v>150</v>
      </c>
      <c r="H9" s="8">
        <v>200</v>
      </c>
      <c r="I9" s="8">
        <v>30000</v>
      </c>
      <c r="J9" s="13" t="s">
        <v>21</v>
      </c>
      <c r="K9" s="33"/>
    </row>
    <row r="10" spans="1:12" s="25" customFormat="1" ht="25.8" x14ac:dyDescent="0.5">
      <c r="A10" s="33"/>
      <c r="B10" s="7">
        <v>42705</v>
      </c>
      <c r="C10" s="8" t="s">
        <v>25</v>
      </c>
      <c r="D10" s="8" t="s">
        <v>22</v>
      </c>
      <c r="E10" s="8">
        <v>2130</v>
      </c>
      <c r="F10" s="8">
        <v>2050</v>
      </c>
      <c r="G10" s="8">
        <v>-80</v>
      </c>
      <c r="H10" s="8">
        <v>200</v>
      </c>
      <c r="I10" s="31">
        <v>-16000</v>
      </c>
      <c r="J10" s="13" t="s">
        <v>46</v>
      </c>
      <c r="K10" s="33"/>
    </row>
    <row r="11" spans="1:12" ht="25.8" x14ac:dyDescent="0.5">
      <c r="A11" s="6"/>
      <c r="B11" s="8" t="s">
        <v>47</v>
      </c>
      <c r="C11" s="8" t="s">
        <v>10</v>
      </c>
      <c r="D11" s="8" t="s">
        <v>19</v>
      </c>
      <c r="E11" s="8">
        <v>26280</v>
      </c>
      <c r="F11" s="8">
        <v>26450</v>
      </c>
      <c r="G11" s="8">
        <v>-170</v>
      </c>
      <c r="H11" s="8">
        <v>200</v>
      </c>
      <c r="I11" s="8">
        <v>-34000</v>
      </c>
      <c r="J11" s="8" t="s">
        <v>46</v>
      </c>
      <c r="K11" s="6"/>
    </row>
    <row r="12" spans="1:12" ht="25.8" x14ac:dyDescent="0.5">
      <c r="A12" s="6"/>
      <c r="B12" s="8" t="s">
        <v>48</v>
      </c>
      <c r="C12" s="8" t="s">
        <v>10</v>
      </c>
      <c r="D12" s="8" t="s">
        <v>45</v>
      </c>
      <c r="E12" s="8">
        <v>146</v>
      </c>
      <c r="F12" s="8">
        <v>141.5</v>
      </c>
      <c r="G12" s="8">
        <v>5.5</v>
      </c>
      <c r="H12" s="8">
        <v>2500</v>
      </c>
      <c r="I12" s="8">
        <v>13750</v>
      </c>
      <c r="J12" s="8" t="s">
        <v>30</v>
      </c>
      <c r="K12" s="6"/>
    </row>
    <row r="13" spans="1:12" ht="25.8" x14ac:dyDescent="0.5">
      <c r="A13" s="6"/>
      <c r="B13" s="7" t="s">
        <v>49</v>
      </c>
      <c r="C13" s="8" t="s">
        <v>25</v>
      </c>
      <c r="D13" s="8" t="s">
        <v>22</v>
      </c>
      <c r="E13" s="8">
        <v>2280</v>
      </c>
      <c r="F13" s="8">
        <v>2340</v>
      </c>
      <c r="G13" s="8">
        <v>60</v>
      </c>
      <c r="H13" s="8">
        <v>200</v>
      </c>
      <c r="I13" s="8">
        <v>12000</v>
      </c>
      <c r="J13" s="8" t="s">
        <v>50</v>
      </c>
      <c r="K13" s="6"/>
    </row>
    <row r="14" spans="1:12" ht="25.8" x14ac:dyDescent="0.5">
      <c r="A14" s="6"/>
      <c r="B14" s="32"/>
      <c r="I14" s="9">
        <v>136750</v>
      </c>
      <c r="K14" s="6"/>
    </row>
    <row r="15" spans="1:12" ht="25.8" x14ac:dyDescent="0.5">
      <c r="A15" s="6"/>
      <c r="B15" s="7"/>
      <c r="C15" s="8"/>
      <c r="D15" s="8"/>
      <c r="E15" s="8"/>
      <c r="F15" s="8"/>
      <c r="G15" s="8"/>
      <c r="H15" s="8"/>
      <c r="I15" s="8"/>
      <c r="J15" s="8"/>
      <c r="K15" s="6"/>
    </row>
    <row r="16" spans="1:12" ht="25.8" x14ac:dyDescent="0.5">
      <c r="A16" s="6"/>
      <c r="B16" s="7"/>
      <c r="C16" s="11"/>
      <c r="D16" s="11"/>
      <c r="E16" s="8"/>
      <c r="F16" s="8"/>
      <c r="G16" s="8"/>
      <c r="H16" s="8"/>
      <c r="I16" s="9"/>
      <c r="J16" s="8"/>
      <c r="K16" s="6"/>
    </row>
    <row r="17" spans="1:11" ht="25.8" x14ac:dyDescent="0.5">
      <c r="A17" s="6"/>
      <c r="B17" s="7"/>
      <c r="C17" s="8"/>
      <c r="D17" s="8"/>
      <c r="E17" s="8"/>
      <c r="F17" s="8"/>
      <c r="G17" s="8"/>
      <c r="H17" s="8"/>
      <c r="I17" s="9"/>
      <c r="J17" s="8"/>
      <c r="K17" s="6"/>
    </row>
    <row r="18" spans="1:11" x14ac:dyDescent="0.3">
      <c r="A18" s="6"/>
      <c r="B18" s="25"/>
      <c r="C18" s="25"/>
      <c r="D18" s="25"/>
      <c r="E18" s="25"/>
      <c r="F18" s="25"/>
      <c r="G18" s="25"/>
      <c r="H18" s="25"/>
      <c r="I18" s="25"/>
      <c r="J18" s="25"/>
      <c r="K18" s="6"/>
    </row>
    <row r="19" spans="1:11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  <c r="K19" s="6"/>
    </row>
    <row r="20" spans="1:11" ht="25.8" x14ac:dyDescent="0.5">
      <c r="A20" s="6"/>
      <c r="B20" s="7"/>
      <c r="C20" s="8"/>
      <c r="D20" s="8"/>
      <c r="E20" s="8"/>
      <c r="F20" s="8"/>
      <c r="G20" s="8"/>
      <c r="H20" s="8"/>
      <c r="I20" s="8"/>
      <c r="J20" s="8"/>
      <c r="K20" s="6"/>
    </row>
    <row r="21" spans="1:11" ht="25.8" x14ac:dyDescent="0.5">
      <c r="A21" s="6"/>
      <c r="B21" s="7"/>
      <c r="C21" s="8"/>
      <c r="D21" s="8"/>
      <c r="E21" s="8"/>
      <c r="F21" s="8"/>
      <c r="G21" s="8"/>
      <c r="H21" s="8"/>
      <c r="I21" s="8"/>
      <c r="J21" s="8"/>
      <c r="K21" s="6"/>
    </row>
    <row r="22" spans="1:11" ht="28.8" x14ac:dyDescent="0.55000000000000004">
      <c r="A22" s="6"/>
      <c r="B22" s="7"/>
      <c r="C22" s="8"/>
      <c r="D22" s="8"/>
      <c r="E22" s="8"/>
      <c r="F22" s="8"/>
      <c r="G22" s="8"/>
      <c r="H22" s="8"/>
      <c r="I22" s="17"/>
      <c r="J22" s="8"/>
      <c r="K22" s="6"/>
    </row>
    <row r="23" spans="1:11" ht="28.8" x14ac:dyDescent="0.55000000000000004">
      <c r="A23" s="6"/>
      <c r="B23" s="7"/>
      <c r="C23" s="8"/>
      <c r="D23" s="8"/>
      <c r="E23" s="8"/>
      <c r="F23" s="8"/>
      <c r="G23" s="8"/>
      <c r="H23" s="8"/>
      <c r="I23" s="17"/>
      <c r="J23" s="8"/>
      <c r="K23" s="6"/>
    </row>
    <row r="24" spans="1:11" ht="25.8" x14ac:dyDescent="0.5">
      <c r="A24" s="6"/>
      <c r="B24" s="7"/>
      <c r="C24" s="8"/>
      <c r="D24" s="8"/>
      <c r="E24" s="8"/>
      <c r="F24" s="8"/>
      <c r="G24" s="8"/>
      <c r="H24" s="8"/>
      <c r="I24" s="9"/>
      <c r="J24" s="12"/>
      <c r="K24" s="6"/>
    </row>
    <row r="25" spans="1:11" ht="25.8" x14ac:dyDescent="0.5">
      <c r="A25" s="6"/>
      <c r="B25" s="10"/>
      <c r="C25" s="8"/>
      <c r="D25" s="8"/>
      <c r="E25" s="8"/>
      <c r="F25" s="8"/>
      <c r="G25" s="8"/>
      <c r="H25" s="8"/>
      <c r="I25" s="9"/>
      <c r="J25" s="8"/>
      <c r="K25" s="6"/>
    </row>
    <row r="26" spans="1:11" ht="25.8" x14ac:dyDescent="0.5">
      <c r="A26" s="6"/>
      <c r="B26" s="10"/>
      <c r="C26" s="8"/>
      <c r="D26" s="8"/>
      <c r="E26" s="8"/>
      <c r="F26" s="8"/>
      <c r="G26" s="8"/>
      <c r="H26" s="8"/>
      <c r="I26" s="9"/>
      <c r="J26" s="8"/>
      <c r="K26" s="6"/>
    </row>
    <row r="27" spans="1:11" ht="25.8" x14ac:dyDescent="0.5">
      <c r="A27" s="6"/>
      <c r="B27" s="10"/>
      <c r="C27" s="8"/>
      <c r="D27" s="8"/>
      <c r="E27" s="8"/>
      <c r="F27" s="8"/>
      <c r="G27" s="8"/>
      <c r="H27" s="8"/>
      <c r="I27" s="8"/>
      <c r="J27" s="8"/>
      <c r="K27" s="6"/>
    </row>
    <row r="28" spans="1:11" ht="25.8" x14ac:dyDescent="0.5">
      <c r="B28" s="10"/>
      <c r="C28" s="8"/>
      <c r="D28" s="8"/>
      <c r="E28" s="8"/>
      <c r="F28" s="8"/>
      <c r="G28" s="8"/>
      <c r="H28" s="8"/>
      <c r="I28" s="8"/>
      <c r="J28" s="8"/>
    </row>
    <row r="29" spans="1:11" ht="25.8" x14ac:dyDescent="0.5">
      <c r="I29" s="9"/>
      <c r="J29" s="9"/>
    </row>
  </sheetData>
  <mergeCells count="4">
    <mergeCell ref="B1:I1"/>
    <mergeCell ref="B2:I2"/>
    <mergeCell ref="B3:I3"/>
    <mergeCell ref="B4:I4"/>
  </mergeCells>
  <hyperlinks>
    <hyperlink ref="L2" location="'Home Page'!A1" display="Back" xr:uid="{00000000-0004-0000-0400-000000000000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X22"/>
  <sheetViews>
    <sheetView zoomScale="97" zoomScaleNormal="97" workbookViewId="0"/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43739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1</v>
      </c>
      <c r="P4" s="206">
        <f>W20</f>
        <v>1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43752</v>
      </c>
      <c r="D6" s="70" t="s">
        <v>10</v>
      </c>
      <c r="E6" s="141" t="s">
        <v>19</v>
      </c>
      <c r="F6" s="141">
        <v>38250</v>
      </c>
      <c r="G6" s="141">
        <v>38050</v>
      </c>
      <c r="H6" s="141">
        <v>200</v>
      </c>
      <c r="I6" s="141">
        <v>200</v>
      </c>
      <c r="J6" s="138">
        <f t="shared" ref="J6:J14" si="0">I6*H6</f>
        <v>40000</v>
      </c>
      <c r="K6" s="72" t="s">
        <v>156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/>
      <c r="D7" s="75"/>
      <c r="E7" s="138"/>
      <c r="F7" s="138"/>
      <c r="G7" s="138"/>
      <c r="H7" s="138"/>
      <c r="I7" s="138"/>
      <c r="J7" s="138">
        <f t="shared" si="0"/>
        <v>0</v>
      </c>
      <c r="K7" s="77"/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0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/>
      <c r="D8" s="75"/>
      <c r="E8" s="138"/>
      <c r="F8" s="138"/>
      <c r="G8" s="138"/>
      <c r="H8" s="138"/>
      <c r="I8" s="138"/>
      <c r="J8" s="138">
        <f t="shared" si="0"/>
        <v>0</v>
      </c>
      <c r="K8" s="77"/>
      <c r="L8" s="67"/>
      <c r="N8" s="176"/>
      <c r="O8" s="177"/>
      <c r="P8" s="178"/>
      <c r="Q8" s="185"/>
      <c r="R8" s="186"/>
      <c r="S8" s="187"/>
      <c r="W8" s="64">
        <f t="shared" si="1"/>
        <v>0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/>
      <c r="D9" s="75"/>
      <c r="E9" s="138"/>
      <c r="F9" s="138"/>
      <c r="G9" s="138"/>
      <c r="H9" s="138"/>
      <c r="I9" s="138"/>
      <c r="J9" s="138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1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40000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  <mergeCell ref="N6:P8"/>
    <mergeCell ref="Q6:S8"/>
  </mergeCells>
  <hyperlinks>
    <hyperlink ref="B21" r:id="rId1" xr:uid="{00000000-0004-0000-3100-000000000000}"/>
    <hyperlink ref="N1" location="'Home Page'!A1" display="Back" xr:uid="{00000000-0004-0000-3100-000001000000}"/>
  </hyperlinks>
  <pageMargins left="0" right="0" top="0" bottom="0" header="0" footer="0"/>
  <pageSetup paperSize="9" orientation="portrait" r:id="rId2"/>
  <drawing r:id="rId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X22"/>
  <sheetViews>
    <sheetView zoomScale="97" zoomScaleNormal="97" workbookViewId="0">
      <selection activeCell="K8" sqref="K8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43770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2</v>
      </c>
      <c r="P4" s="206">
        <f>W20</f>
        <v>2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43783</v>
      </c>
      <c r="D6" s="70" t="s">
        <v>10</v>
      </c>
      <c r="E6" s="141" t="s">
        <v>22</v>
      </c>
      <c r="F6" s="141">
        <v>4150</v>
      </c>
      <c r="G6" s="141">
        <v>3990</v>
      </c>
      <c r="H6" s="141">
        <v>160</v>
      </c>
      <c r="I6" s="141">
        <v>200</v>
      </c>
      <c r="J6" s="138">
        <f t="shared" ref="J6:J14" si="0">I6*H6</f>
        <v>32000</v>
      </c>
      <c r="K6" s="72" t="s">
        <v>159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43788</v>
      </c>
      <c r="D7" s="75" t="s">
        <v>25</v>
      </c>
      <c r="E7" s="138" t="s">
        <v>19</v>
      </c>
      <c r="F7" s="138">
        <v>37970</v>
      </c>
      <c r="G7" s="138">
        <v>38260</v>
      </c>
      <c r="H7" s="138">
        <v>290</v>
      </c>
      <c r="I7" s="138">
        <v>200</v>
      </c>
      <c r="J7" s="138">
        <f t="shared" si="0"/>
        <v>58000</v>
      </c>
      <c r="K7" s="77" t="s">
        <v>159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/>
      <c r="D8" s="75"/>
      <c r="E8" s="138"/>
      <c r="F8" s="138"/>
      <c r="G8" s="138"/>
      <c r="H8" s="138"/>
      <c r="I8" s="138"/>
      <c r="J8" s="138">
        <f t="shared" si="0"/>
        <v>0</v>
      </c>
      <c r="K8" s="77"/>
      <c r="L8" s="67"/>
      <c r="N8" s="176"/>
      <c r="O8" s="177"/>
      <c r="P8" s="178"/>
      <c r="Q8" s="185"/>
      <c r="R8" s="186"/>
      <c r="S8" s="187"/>
      <c r="W8" s="64">
        <f t="shared" si="1"/>
        <v>0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/>
      <c r="D9" s="75"/>
      <c r="E9" s="138"/>
      <c r="F9" s="138"/>
      <c r="G9" s="138"/>
      <c r="H9" s="138"/>
      <c r="I9" s="138"/>
      <c r="J9" s="138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2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90000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O2:O3"/>
    <mergeCell ref="P2:P3"/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</mergeCells>
  <hyperlinks>
    <hyperlink ref="B21" r:id="rId1" xr:uid="{00000000-0004-0000-3200-000000000000}"/>
    <hyperlink ref="N1" location="'Home Page'!A1" display="Back" xr:uid="{00000000-0004-0000-3200-000001000000}"/>
  </hyperlinks>
  <pageMargins left="0" right="0" top="0" bottom="0" header="0" footer="0"/>
  <pageSetup paperSize="9" orientation="portrait" r:id="rId2"/>
  <drawing r:id="rId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X22"/>
  <sheetViews>
    <sheetView zoomScale="97" zoomScaleNormal="97" workbookViewId="0">
      <selection activeCell="N1" sqref="N1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43800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3</v>
      </c>
      <c r="P4" s="206">
        <f>W20</f>
        <v>3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43804</v>
      </c>
      <c r="D6" s="70" t="s">
        <v>10</v>
      </c>
      <c r="E6" s="141" t="s">
        <v>54</v>
      </c>
      <c r="F6" s="141">
        <v>183.6</v>
      </c>
      <c r="G6" s="141">
        <v>182.4</v>
      </c>
      <c r="H6" s="141">
        <v>1.2</v>
      </c>
      <c r="I6" s="141">
        <v>10000</v>
      </c>
      <c r="J6" s="138">
        <f t="shared" ref="J6:J14" si="0">I6*H6</f>
        <v>12000</v>
      </c>
      <c r="K6" s="72" t="s">
        <v>157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43816</v>
      </c>
      <c r="D7" s="75" t="s">
        <v>10</v>
      </c>
      <c r="E7" s="138" t="s">
        <v>22</v>
      </c>
      <c r="F7" s="138">
        <v>4250</v>
      </c>
      <c r="G7" s="138">
        <v>4225</v>
      </c>
      <c r="H7" s="138">
        <v>25</v>
      </c>
      <c r="I7" s="138">
        <v>200</v>
      </c>
      <c r="J7" s="138">
        <f t="shared" si="0"/>
        <v>5000</v>
      </c>
      <c r="K7" s="77" t="s">
        <v>50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>
        <v>43817</v>
      </c>
      <c r="D8" s="75" t="s">
        <v>10</v>
      </c>
      <c r="E8" s="138" t="s">
        <v>19</v>
      </c>
      <c r="F8" s="138">
        <v>37950</v>
      </c>
      <c r="G8" s="138">
        <v>37810</v>
      </c>
      <c r="H8" s="138">
        <v>140</v>
      </c>
      <c r="I8" s="138">
        <v>200</v>
      </c>
      <c r="J8" s="138">
        <f t="shared" si="0"/>
        <v>28000</v>
      </c>
      <c r="K8" s="77" t="s">
        <v>157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/>
      <c r="D9" s="75"/>
      <c r="E9" s="138"/>
      <c r="F9" s="138"/>
      <c r="G9" s="138"/>
      <c r="H9" s="138"/>
      <c r="I9" s="138"/>
      <c r="J9" s="138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3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45000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</mergeCells>
  <hyperlinks>
    <hyperlink ref="B21" r:id="rId1" xr:uid="{00000000-0004-0000-3300-000000000000}"/>
    <hyperlink ref="N1" location="'Home Page'!A1" display="Back" xr:uid="{00000000-0004-0000-3300-000001000000}"/>
  </hyperlinks>
  <pageMargins left="0" right="0" top="0" bottom="0" header="0" footer="0"/>
  <pageSetup paperSize="9" orientation="portrait" r:id="rId2"/>
  <drawing r:id="rId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X22"/>
  <sheetViews>
    <sheetView zoomScale="97" zoomScaleNormal="97" workbookViewId="0">
      <selection activeCell="C9" sqref="C9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43831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4</v>
      </c>
      <c r="P4" s="206">
        <f>W20</f>
        <v>3</v>
      </c>
      <c r="Q4" s="206">
        <f>X20</f>
        <v>0</v>
      </c>
      <c r="R4" s="208">
        <f>O4-P4-Q4</f>
        <v>1</v>
      </c>
      <c r="S4" s="210">
        <f>P4/O4</f>
        <v>0.75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43840</v>
      </c>
      <c r="D6" s="70" t="s">
        <v>25</v>
      </c>
      <c r="E6" s="141" t="s">
        <v>19</v>
      </c>
      <c r="F6" s="141">
        <v>39750</v>
      </c>
      <c r="G6" s="141">
        <v>39600</v>
      </c>
      <c r="H6" s="141">
        <v>150</v>
      </c>
      <c r="I6" s="141">
        <v>200</v>
      </c>
      <c r="J6" s="138">
        <f t="shared" ref="J6:J14" si="0">I6*H6</f>
        <v>30000</v>
      </c>
      <c r="K6" s="72" t="s">
        <v>157</v>
      </c>
      <c r="L6" s="67"/>
      <c r="N6" s="170" t="s">
        <v>125</v>
      </c>
      <c r="O6" s="171"/>
      <c r="P6" s="172"/>
      <c r="Q6" s="179">
        <f>S4</f>
        <v>0.75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43857</v>
      </c>
      <c r="D7" s="75" t="s">
        <v>25</v>
      </c>
      <c r="E7" s="138" t="s">
        <v>22</v>
      </c>
      <c r="F7" s="138">
        <v>3760</v>
      </c>
      <c r="G7" s="138">
        <v>3870</v>
      </c>
      <c r="H7" s="138">
        <v>110</v>
      </c>
      <c r="I7" s="138">
        <v>200</v>
      </c>
      <c r="J7" s="138">
        <f t="shared" si="0"/>
        <v>22000</v>
      </c>
      <c r="K7" s="77" t="s">
        <v>159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>
        <v>43857</v>
      </c>
      <c r="D8" s="75" t="s">
        <v>10</v>
      </c>
      <c r="E8" s="138" t="s">
        <v>19</v>
      </c>
      <c r="F8" s="138">
        <v>40650</v>
      </c>
      <c r="G8" s="138">
        <v>40100</v>
      </c>
      <c r="H8" s="138">
        <v>550</v>
      </c>
      <c r="I8" s="138">
        <v>200</v>
      </c>
      <c r="J8" s="138">
        <f t="shared" si="0"/>
        <v>110000</v>
      </c>
      <c r="K8" s="77" t="s">
        <v>158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>
        <v>2</v>
      </c>
      <c r="D9" s="75"/>
      <c r="E9" s="138"/>
      <c r="F9" s="138"/>
      <c r="G9" s="138"/>
      <c r="H9" s="138"/>
      <c r="I9" s="138"/>
      <c r="J9" s="138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3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162000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  <mergeCell ref="N6:P8"/>
    <mergeCell ref="Q6:S8"/>
  </mergeCells>
  <hyperlinks>
    <hyperlink ref="B21" r:id="rId1" xr:uid="{00000000-0004-0000-3400-000000000000}"/>
    <hyperlink ref="N1" location="'Home Page'!A1" display="Back" xr:uid="{00000000-0004-0000-3400-000001000000}"/>
  </hyperlinks>
  <pageMargins left="0" right="0" top="0" bottom="0" header="0" footer="0"/>
  <pageSetup paperSize="9" orientation="portrait" r:id="rId2"/>
  <drawing r:id="rId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X22"/>
  <sheetViews>
    <sheetView zoomScale="97" zoomScaleNormal="97" workbookViewId="0"/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43862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3</v>
      </c>
      <c r="P4" s="206">
        <f>W20</f>
        <v>3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43865</v>
      </c>
      <c r="D6" s="70" t="s">
        <v>25</v>
      </c>
      <c r="E6" s="141" t="s">
        <v>19</v>
      </c>
      <c r="F6" s="141">
        <v>40420</v>
      </c>
      <c r="G6" s="141">
        <v>40540</v>
      </c>
      <c r="H6" s="141">
        <v>120</v>
      </c>
      <c r="I6" s="141">
        <v>200</v>
      </c>
      <c r="J6" s="138">
        <f t="shared" ref="J6:J14" si="0">I6*H6</f>
        <v>24000</v>
      </c>
      <c r="K6" s="72" t="s">
        <v>157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43865</v>
      </c>
      <c r="D7" s="75" t="s">
        <v>10</v>
      </c>
      <c r="E7" s="138" t="s">
        <v>22</v>
      </c>
      <c r="F7" s="138">
        <v>3640</v>
      </c>
      <c r="G7" s="138">
        <v>3570</v>
      </c>
      <c r="H7" s="138">
        <v>70</v>
      </c>
      <c r="I7" s="138">
        <v>200</v>
      </c>
      <c r="J7" s="138">
        <f t="shared" si="0"/>
        <v>14000</v>
      </c>
      <c r="K7" s="77" t="s">
        <v>156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>
        <v>43885</v>
      </c>
      <c r="D8" s="75" t="s">
        <v>10</v>
      </c>
      <c r="E8" s="138" t="s">
        <v>19</v>
      </c>
      <c r="F8" s="138">
        <v>43600</v>
      </c>
      <c r="G8" s="138">
        <v>43000</v>
      </c>
      <c r="H8" s="138">
        <v>600</v>
      </c>
      <c r="I8" s="138">
        <v>200</v>
      </c>
      <c r="J8" s="138">
        <f t="shared" si="0"/>
        <v>120000</v>
      </c>
      <c r="K8" s="77" t="s">
        <v>158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/>
      <c r="D9" s="75"/>
      <c r="E9" s="138"/>
      <c r="F9" s="138"/>
      <c r="G9" s="138"/>
      <c r="H9" s="138"/>
      <c r="I9" s="138"/>
      <c r="J9" s="138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3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158000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</mergeCells>
  <hyperlinks>
    <hyperlink ref="B21" r:id="rId1" xr:uid="{00000000-0004-0000-3500-000000000000}"/>
    <hyperlink ref="N1" location="'Home Page'!A1" display="Back" xr:uid="{00000000-0004-0000-3500-000001000000}"/>
  </hyperlinks>
  <pageMargins left="0" right="0" top="0" bottom="0" header="0" footer="0"/>
  <pageSetup paperSize="9" orientation="portrait" r:id="rId2"/>
  <drawing r:id="rId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X22"/>
  <sheetViews>
    <sheetView zoomScale="97" zoomScaleNormal="97" workbookViewId="0">
      <selection activeCell="I9" sqref="I9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43891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3</v>
      </c>
      <c r="P4" s="206">
        <f>W20</f>
        <v>3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43908</v>
      </c>
      <c r="D6" s="70" t="s">
        <v>25</v>
      </c>
      <c r="E6" s="141" t="s">
        <v>19</v>
      </c>
      <c r="F6" s="141">
        <v>39700</v>
      </c>
      <c r="G6" s="141">
        <v>40500</v>
      </c>
      <c r="H6" s="141">
        <v>800</v>
      </c>
      <c r="I6" s="141">
        <v>200</v>
      </c>
      <c r="J6" s="138">
        <f t="shared" ref="J6:J14" si="0">I6*H6</f>
        <v>160000</v>
      </c>
      <c r="K6" s="72" t="s">
        <v>158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43908</v>
      </c>
      <c r="D7" s="75" t="s">
        <v>10</v>
      </c>
      <c r="E7" s="138" t="s">
        <v>22</v>
      </c>
      <c r="F7" s="138">
        <v>2020</v>
      </c>
      <c r="G7" s="138">
        <v>1820</v>
      </c>
      <c r="H7" s="138">
        <v>200</v>
      </c>
      <c r="I7" s="138">
        <v>200</v>
      </c>
      <c r="J7" s="138">
        <f t="shared" si="0"/>
        <v>40000</v>
      </c>
      <c r="K7" s="77" t="s">
        <v>158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>
        <v>43910</v>
      </c>
      <c r="D8" s="75" t="s">
        <v>10</v>
      </c>
      <c r="E8" s="138" t="s">
        <v>19</v>
      </c>
      <c r="F8" s="138">
        <v>40600</v>
      </c>
      <c r="G8" s="138">
        <v>40220</v>
      </c>
      <c r="H8" s="138">
        <v>380</v>
      </c>
      <c r="I8" s="138">
        <v>200</v>
      </c>
      <c r="J8" s="138">
        <f t="shared" si="0"/>
        <v>76000</v>
      </c>
      <c r="K8" s="77" t="s">
        <v>159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/>
      <c r="D9" s="75"/>
      <c r="E9" s="138"/>
      <c r="F9" s="138"/>
      <c r="G9" s="138"/>
      <c r="H9" s="138"/>
      <c r="I9" s="138"/>
      <c r="J9" s="138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3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276000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</mergeCells>
  <hyperlinks>
    <hyperlink ref="B21" r:id="rId1" xr:uid="{00000000-0004-0000-3600-000000000000}"/>
    <hyperlink ref="N1" location="'Home Page'!A1" display="Back" xr:uid="{00000000-0004-0000-3600-000001000000}"/>
  </hyperlinks>
  <pageMargins left="0" right="0" top="0" bottom="0" header="0" footer="0"/>
  <pageSetup paperSize="9" orientation="portrait" r:id="rId2"/>
  <drawing r:id="rId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X22"/>
  <sheetViews>
    <sheetView zoomScale="97" zoomScaleNormal="97" workbookViewId="0">
      <selection activeCell="I8" sqref="I8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43922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2</v>
      </c>
      <c r="P4" s="206">
        <f>W20</f>
        <v>2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43930</v>
      </c>
      <c r="D6" s="70" t="s">
        <v>10</v>
      </c>
      <c r="E6" s="141" t="s">
        <v>22</v>
      </c>
      <c r="F6" s="141">
        <v>2030</v>
      </c>
      <c r="G6" s="141">
        <v>1833</v>
      </c>
      <c r="H6" s="141">
        <v>197</v>
      </c>
      <c r="I6" s="141">
        <v>200</v>
      </c>
      <c r="J6" s="138">
        <f t="shared" ref="J6:J14" si="0">I6*H6</f>
        <v>39400</v>
      </c>
      <c r="K6" s="72" t="s">
        <v>159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43941</v>
      </c>
      <c r="D7" s="75" t="s">
        <v>25</v>
      </c>
      <c r="E7" s="138" t="s">
        <v>22</v>
      </c>
      <c r="F7" s="138">
        <v>880</v>
      </c>
      <c r="G7" s="138">
        <v>1080</v>
      </c>
      <c r="H7" s="138">
        <v>200</v>
      </c>
      <c r="I7" s="138">
        <v>200</v>
      </c>
      <c r="J7" s="138">
        <f t="shared" si="0"/>
        <v>40000</v>
      </c>
      <c r="K7" s="77" t="s">
        <v>158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/>
      <c r="D8" s="75"/>
      <c r="E8" s="138"/>
      <c r="F8" s="138"/>
      <c r="G8" s="138"/>
      <c r="H8" s="138"/>
      <c r="I8" s="138"/>
      <c r="J8" s="138">
        <f t="shared" si="0"/>
        <v>0</v>
      </c>
      <c r="K8" s="77"/>
      <c r="L8" s="67"/>
      <c r="N8" s="176"/>
      <c r="O8" s="177"/>
      <c r="P8" s="178"/>
      <c r="Q8" s="185"/>
      <c r="R8" s="186"/>
      <c r="S8" s="187"/>
      <c r="W8" s="64">
        <f t="shared" si="1"/>
        <v>0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/>
      <c r="D9" s="75"/>
      <c r="E9" s="138"/>
      <c r="F9" s="138"/>
      <c r="G9" s="138"/>
      <c r="H9" s="138"/>
      <c r="I9" s="138"/>
      <c r="J9" s="138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2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79400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  <mergeCell ref="N6:P8"/>
    <mergeCell ref="Q6:S8"/>
  </mergeCells>
  <hyperlinks>
    <hyperlink ref="B21" r:id="rId1" xr:uid="{00000000-0004-0000-3700-000000000000}"/>
    <hyperlink ref="N1" location="'Home Page'!A1" display="Back" xr:uid="{00000000-0004-0000-3700-000001000000}"/>
  </hyperlinks>
  <pageMargins left="0" right="0" top="0" bottom="0" header="0" footer="0"/>
  <pageSetup paperSize="9" orientation="portrait" r:id="rId2"/>
  <drawing r:id="rId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X22"/>
  <sheetViews>
    <sheetView zoomScale="97" zoomScaleNormal="97" workbookViewId="0">
      <selection activeCell="K17" sqref="K17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43952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3</v>
      </c>
      <c r="P4" s="206">
        <f>W20</f>
        <v>2</v>
      </c>
      <c r="Q4" s="206">
        <f>X20</f>
        <v>1</v>
      </c>
      <c r="R4" s="208">
        <f>O4-P4-Q4</f>
        <v>0</v>
      </c>
      <c r="S4" s="210">
        <f>P4/O4</f>
        <v>0.66666666666666663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43966</v>
      </c>
      <c r="D6" s="70" t="s">
        <v>25</v>
      </c>
      <c r="E6" s="141" t="s">
        <v>19</v>
      </c>
      <c r="F6" s="141">
        <v>46800</v>
      </c>
      <c r="G6" s="141">
        <v>47200</v>
      </c>
      <c r="H6" s="141">
        <v>400</v>
      </c>
      <c r="I6" s="141">
        <v>200</v>
      </c>
      <c r="J6" s="138">
        <f t="shared" ref="J6:J14" si="0">I6*H6</f>
        <v>80000</v>
      </c>
      <c r="K6" s="72" t="s">
        <v>155</v>
      </c>
      <c r="L6" s="67"/>
      <c r="N6" s="170" t="s">
        <v>125</v>
      </c>
      <c r="O6" s="171"/>
      <c r="P6" s="172"/>
      <c r="Q6" s="179">
        <f>S4</f>
        <v>0.66666666666666663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43966</v>
      </c>
      <c r="D7" s="75" t="s">
        <v>10</v>
      </c>
      <c r="E7" s="138" t="s">
        <v>22</v>
      </c>
      <c r="F7" s="138">
        <v>2130</v>
      </c>
      <c r="G7" s="138">
        <v>2200</v>
      </c>
      <c r="H7" s="138">
        <v>-70</v>
      </c>
      <c r="I7" s="138">
        <v>200</v>
      </c>
      <c r="J7" s="138">
        <f t="shared" si="0"/>
        <v>-14000</v>
      </c>
      <c r="K7" s="77" t="s">
        <v>46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0</v>
      </c>
      <c r="X7" s="64">
        <f t="shared" ref="X7:X19" si="2">IF($J7&lt;0,1,0)</f>
        <v>1</v>
      </c>
    </row>
    <row r="8" spans="1:24" ht="15" thickBot="1" x14ac:dyDescent="0.35">
      <c r="A8" s="66"/>
      <c r="B8" s="148">
        <f t="shared" ref="B8:B20" si="3">B7+1</f>
        <v>3</v>
      </c>
      <c r="C8" s="151">
        <v>43973</v>
      </c>
      <c r="D8" s="75" t="s">
        <v>25</v>
      </c>
      <c r="E8" s="138" t="s">
        <v>26</v>
      </c>
      <c r="F8" s="138">
        <v>47450</v>
      </c>
      <c r="G8" s="138">
        <v>48900</v>
      </c>
      <c r="H8" s="138">
        <v>1450</v>
      </c>
      <c r="I8" s="138">
        <v>60</v>
      </c>
      <c r="J8" s="138">
        <f t="shared" si="0"/>
        <v>87000</v>
      </c>
      <c r="K8" s="77" t="s">
        <v>155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/>
      <c r="D9" s="75"/>
      <c r="E9" s="138"/>
      <c r="F9" s="138"/>
      <c r="G9" s="138"/>
      <c r="H9" s="138"/>
      <c r="I9" s="138"/>
      <c r="J9" s="138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2</v>
      </c>
      <c r="X20" s="64">
        <f>SUM(X6:X19)</f>
        <v>1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153000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  <mergeCell ref="N6:P8"/>
    <mergeCell ref="Q6:S8"/>
  </mergeCells>
  <hyperlinks>
    <hyperlink ref="B21" r:id="rId1" xr:uid="{00000000-0004-0000-3800-000000000000}"/>
    <hyperlink ref="N1" location="'Home Page'!A1" display="Back" xr:uid="{00000000-0004-0000-3800-000001000000}"/>
  </hyperlinks>
  <pageMargins left="0" right="0" top="0" bottom="0" header="0" footer="0"/>
  <pageSetup paperSize="9" orientation="portrait" r:id="rId2"/>
  <drawing r:id="rId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X22"/>
  <sheetViews>
    <sheetView zoomScale="97" zoomScaleNormal="97" workbookViewId="0">
      <selection activeCell="K10" sqref="K10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43983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4</v>
      </c>
      <c r="P4" s="206">
        <f>W20</f>
        <v>2</v>
      </c>
      <c r="Q4" s="206">
        <f>X20</f>
        <v>2</v>
      </c>
      <c r="R4" s="208">
        <f>O4-P4-Q4</f>
        <v>0</v>
      </c>
      <c r="S4" s="210">
        <f>P4/O4</f>
        <v>0.5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43984</v>
      </c>
      <c r="D6" s="70" t="s">
        <v>25</v>
      </c>
      <c r="E6" s="141" t="s">
        <v>19</v>
      </c>
      <c r="F6" s="141">
        <v>46950</v>
      </c>
      <c r="G6" s="141">
        <v>47065</v>
      </c>
      <c r="H6" s="141">
        <v>115</v>
      </c>
      <c r="I6" s="141">
        <v>200</v>
      </c>
      <c r="J6" s="138">
        <f t="shared" ref="J6:J14" si="0">I6*H6</f>
        <v>23000</v>
      </c>
      <c r="K6" s="72" t="s">
        <v>157</v>
      </c>
      <c r="L6" s="67"/>
      <c r="N6" s="170" t="s">
        <v>125</v>
      </c>
      <c r="O6" s="171"/>
      <c r="P6" s="172"/>
      <c r="Q6" s="179">
        <f>S4</f>
        <v>0.5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43984</v>
      </c>
      <c r="D7" s="75" t="s">
        <v>10</v>
      </c>
      <c r="E7" s="138" t="s">
        <v>22</v>
      </c>
      <c r="F7" s="138">
        <v>2750</v>
      </c>
      <c r="G7" s="138">
        <v>2850</v>
      </c>
      <c r="H7" s="138">
        <v>-100</v>
      </c>
      <c r="I7" s="138">
        <v>200</v>
      </c>
      <c r="J7" s="138">
        <f t="shared" si="0"/>
        <v>-20000</v>
      </c>
      <c r="K7" s="77" t="s">
        <v>46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0</v>
      </c>
      <c r="X7" s="64">
        <f t="shared" ref="X7:X19" si="2">IF($J7&lt;0,1,0)</f>
        <v>1</v>
      </c>
    </row>
    <row r="8" spans="1:24" ht="15" thickBot="1" x14ac:dyDescent="0.35">
      <c r="A8" s="66"/>
      <c r="B8" s="148">
        <f t="shared" ref="B8:B20" si="3">B7+1</f>
        <v>3</v>
      </c>
      <c r="C8" s="151">
        <v>43986</v>
      </c>
      <c r="D8" s="75" t="s">
        <v>10</v>
      </c>
      <c r="E8" s="138" t="s">
        <v>19</v>
      </c>
      <c r="F8" s="138">
        <v>46400</v>
      </c>
      <c r="G8" s="138">
        <v>45800</v>
      </c>
      <c r="H8" s="138">
        <v>400</v>
      </c>
      <c r="I8" s="138">
        <v>200</v>
      </c>
      <c r="J8" s="138">
        <f t="shared" si="0"/>
        <v>80000</v>
      </c>
      <c r="K8" s="77" t="s">
        <v>158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>
        <v>43991</v>
      </c>
      <c r="D9" s="75" t="s">
        <v>10</v>
      </c>
      <c r="E9" s="138" t="s">
        <v>19</v>
      </c>
      <c r="F9" s="138">
        <v>46600</v>
      </c>
      <c r="G9" s="138">
        <v>46900</v>
      </c>
      <c r="H9" s="138">
        <v>-300</v>
      </c>
      <c r="I9" s="138">
        <v>200</v>
      </c>
      <c r="J9" s="138">
        <f t="shared" si="0"/>
        <v>-60000</v>
      </c>
      <c r="K9" s="77" t="s">
        <v>46</v>
      </c>
      <c r="L9" s="67"/>
      <c r="W9" s="64">
        <f t="shared" si="1"/>
        <v>0</v>
      </c>
      <c r="X9" s="64">
        <f t="shared" si="2"/>
        <v>1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2</v>
      </c>
      <c r="X20" s="64">
        <f>SUM(X6:X19)</f>
        <v>2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23000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</mergeCells>
  <hyperlinks>
    <hyperlink ref="B21" r:id="rId1" xr:uid="{00000000-0004-0000-3900-000000000000}"/>
    <hyperlink ref="N1" location="'Home Page'!A1" display="Back" xr:uid="{00000000-0004-0000-3900-000001000000}"/>
  </hyperlinks>
  <pageMargins left="0" right="0" top="0" bottom="0" header="0" footer="0"/>
  <pageSetup paperSize="9" orientation="portrait" r:id="rId2"/>
  <drawing r:id="rId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X22"/>
  <sheetViews>
    <sheetView zoomScale="97" zoomScaleNormal="97" workbookViewId="0">
      <selection activeCell="I12" sqref="I12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44013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7</v>
      </c>
      <c r="P4" s="206">
        <f>W20</f>
        <v>6</v>
      </c>
      <c r="Q4" s="206">
        <f>X20</f>
        <v>1</v>
      </c>
      <c r="R4" s="208">
        <f>O4-P4-Q4</f>
        <v>0</v>
      </c>
      <c r="S4" s="210">
        <f>P4/O4</f>
        <v>0.8571428571428571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44018</v>
      </c>
      <c r="D6" s="70" t="s">
        <v>25</v>
      </c>
      <c r="E6" s="141" t="s">
        <v>19</v>
      </c>
      <c r="F6" s="141">
        <v>48000</v>
      </c>
      <c r="G6" s="141">
        <v>48600</v>
      </c>
      <c r="H6" s="141">
        <v>600</v>
      </c>
      <c r="I6" s="141">
        <v>200</v>
      </c>
      <c r="J6" s="138">
        <f t="shared" ref="J6:J14" si="0">I6*H6</f>
        <v>120000</v>
      </c>
      <c r="K6" s="72" t="s">
        <v>155</v>
      </c>
      <c r="L6" s="67"/>
      <c r="N6" s="170" t="s">
        <v>125</v>
      </c>
      <c r="O6" s="171"/>
      <c r="P6" s="172"/>
      <c r="Q6" s="179">
        <f>S4</f>
        <v>0.8571428571428571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44026</v>
      </c>
      <c r="D7" s="75" t="s">
        <v>10</v>
      </c>
      <c r="E7" s="138" t="s">
        <v>54</v>
      </c>
      <c r="F7" s="138">
        <v>174</v>
      </c>
      <c r="G7" s="138">
        <v>172</v>
      </c>
      <c r="H7" s="138">
        <v>2</v>
      </c>
      <c r="I7" s="138">
        <v>5000</v>
      </c>
      <c r="J7" s="138">
        <f t="shared" si="0"/>
        <v>10000</v>
      </c>
      <c r="K7" s="77" t="s">
        <v>157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>
        <v>44026</v>
      </c>
      <c r="D8" s="75" t="s">
        <v>10</v>
      </c>
      <c r="E8" s="138" t="s">
        <v>19</v>
      </c>
      <c r="F8" s="138">
        <v>48900</v>
      </c>
      <c r="G8" s="138">
        <v>49200</v>
      </c>
      <c r="H8" s="138">
        <v>-300</v>
      </c>
      <c r="I8" s="138">
        <v>200</v>
      </c>
      <c r="J8" s="138">
        <f t="shared" si="0"/>
        <v>-60000</v>
      </c>
      <c r="K8" s="77" t="s">
        <v>46</v>
      </c>
      <c r="L8" s="67"/>
      <c r="N8" s="176"/>
      <c r="O8" s="177"/>
      <c r="P8" s="178"/>
      <c r="Q8" s="185"/>
      <c r="R8" s="186"/>
      <c r="S8" s="187"/>
      <c r="W8" s="64">
        <f t="shared" si="1"/>
        <v>0</v>
      </c>
      <c r="X8" s="64">
        <f t="shared" si="2"/>
        <v>1</v>
      </c>
    </row>
    <row r="9" spans="1:24" x14ac:dyDescent="0.3">
      <c r="A9" s="66"/>
      <c r="B9" s="148">
        <f t="shared" si="3"/>
        <v>4</v>
      </c>
      <c r="C9" s="151">
        <v>44026</v>
      </c>
      <c r="D9" s="75" t="s">
        <v>10</v>
      </c>
      <c r="E9" s="138" t="s">
        <v>22</v>
      </c>
      <c r="F9" s="138">
        <v>3000</v>
      </c>
      <c r="G9" s="138">
        <v>2982</v>
      </c>
      <c r="H9" s="138">
        <v>18</v>
      </c>
      <c r="I9" s="138">
        <v>200</v>
      </c>
      <c r="J9" s="138">
        <f t="shared" si="0"/>
        <v>3600</v>
      </c>
      <c r="K9" s="77" t="s">
        <v>157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>
        <v>44039</v>
      </c>
      <c r="D10" s="75" t="s">
        <v>25</v>
      </c>
      <c r="E10" s="138" t="s">
        <v>19</v>
      </c>
      <c r="F10" s="138">
        <v>52000</v>
      </c>
      <c r="G10" s="138">
        <v>52400</v>
      </c>
      <c r="H10" s="138">
        <v>400</v>
      </c>
      <c r="I10" s="138">
        <v>200</v>
      </c>
      <c r="J10" s="138">
        <f t="shared" si="0"/>
        <v>80000</v>
      </c>
      <c r="K10" s="77" t="s">
        <v>159</v>
      </c>
      <c r="L10" s="67"/>
      <c r="W10" s="64">
        <f t="shared" si="1"/>
        <v>1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>
        <v>44040</v>
      </c>
      <c r="D11" s="75" t="s">
        <v>25</v>
      </c>
      <c r="E11" s="138" t="s">
        <v>19</v>
      </c>
      <c r="F11" s="138">
        <v>51950</v>
      </c>
      <c r="G11" s="138">
        <v>52550</v>
      </c>
      <c r="H11" s="138">
        <v>600</v>
      </c>
      <c r="I11" s="138">
        <v>200</v>
      </c>
      <c r="J11" s="138">
        <f t="shared" si="0"/>
        <v>120000</v>
      </c>
      <c r="K11" s="77" t="s">
        <v>158</v>
      </c>
      <c r="L11" s="67"/>
      <c r="W11" s="64">
        <f t="shared" si="1"/>
        <v>1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>
        <v>44040</v>
      </c>
      <c r="D12" s="75" t="s">
        <v>25</v>
      </c>
      <c r="E12" s="138" t="s">
        <v>54</v>
      </c>
      <c r="F12" s="138">
        <v>175.5</v>
      </c>
      <c r="G12" s="138">
        <v>181</v>
      </c>
      <c r="H12" s="138">
        <v>5.5</v>
      </c>
      <c r="I12" s="138">
        <v>5000</v>
      </c>
      <c r="J12" s="138">
        <f t="shared" si="0"/>
        <v>27500</v>
      </c>
      <c r="K12" s="77" t="s">
        <v>158</v>
      </c>
      <c r="L12" s="67"/>
      <c r="N12" s="78"/>
      <c r="O12" s="79"/>
      <c r="P12" s="79"/>
      <c r="Q12" s="79"/>
      <c r="R12" s="79"/>
      <c r="S12" s="80"/>
      <c r="W12" s="64">
        <f t="shared" si="1"/>
        <v>1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6</v>
      </c>
      <c r="X20" s="64">
        <f>SUM(X6:X19)</f>
        <v>1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301100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  <mergeCell ref="N6:P8"/>
    <mergeCell ref="Q6:S8"/>
  </mergeCells>
  <hyperlinks>
    <hyperlink ref="B21" r:id="rId1" xr:uid="{00000000-0004-0000-3A00-000000000000}"/>
    <hyperlink ref="N1" location="'Home Page'!A1" display="Back" xr:uid="{00000000-0004-0000-3A00-000001000000}"/>
  </hyperlinks>
  <pageMargins left="0" right="0" top="0" bottom="0" header="0" footer="0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9"/>
  <sheetViews>
    <sheetView workbookViewId="0">
      <selection activeCell="L2" sqref="L2"/>
    </sheetView>
  </sheetViews>
  <sheetFormatPr defaultColWidth="9.109375" defaultRowHeight="14.4" x14ac:dyDescent="0.3"/>
  <cols>
    <col min="1" max="1" width="9.33203125" style="1" customWidth="1"/>
    <col min="2" max="2" width="20.6640625" style="1" bestFit="1" customWidth="1"/>
    <col min="3" max="3" width="12.44140625" style="1" customWidth="1"/>
    <col min="4" max="4" width="21.5546875" style="1" bestFit="1" customWidth="1"/>
    <col min="5" max="5" width="13.44140625" style="1" customWidth="1"/>
    <col min="6" max="7" width="14.6640625" style="1" customWidth="1"/>
    <col min="8" max="8" width="15" style="1" customWidth="1"/>
    <col min="9" max="9" width="18.88671875" style="1" customWidth="1"/>
    <col min="10" max="10" width="24.109375" style="1" bestFit="1" customWidth="1"/>
    <col min="11" max="16384" width="9.109375" style="1"/>
  </cols>
  <sheetData>
    <row r="1" spans="1:12" ht="15" thickBot="1" x14ac:dyDescent="0.35">
      <c r="A1" s="34"/>
      <c r="B1" s="163"/>
      <c r="C1" s="163"/>
      <c r="D1" s="163"/>
      <c r="E1" s="163"/>
      <c r="F1" s="163"/>
      <c r="G1" s="163"/>
      <c r="H1" s="163"/>
      <c r="I1" s="163"/>
      <c r="J1" s="34"/>
      <c r="K1" s="34"/>
    </row>
    <row r="2" spans="1:12" s="25" customFormat="1" ht="34.200000000000003" thickBot="1" x14ac:dyDescent="0.35">
      <c r="A2" s="34" t="s">
        <v>0</v>
      </c>
      <c r="B2" s="164" t="s">
        <v>51</v>
      </c>
      <c r="C2" s="164"/>
      <c r="D2" s="164"/>
      <c r="E2" s="164"/>
      <c r="F2" s="164"/>
      <c r="G2" s="164"/>
      <c r="H2" s="164"/>
      <c r="I2" s="164"/>
      <c r="J2" s="14"/>
      <c r="K2" s="34"/>
      <c r="L2" s="65" t="s">
        <v>115</v>
      </c>
    </row>
    <row r="3" spans="1:12" ht="16.2" thickBot="1" x14ac:dyDescent="0.35">
      <c r="A3" s="6"/>
      <c r="B3" s="165" t="s">
        <v>52</v>
      </c>
      <c r="C3" s="165"/>
      <c r="D3" s="165"/>
      <c r="E3" s="165"/>
      <c r="F3" s="165"/>
      <c r="G3" s="165"/>
      <c r="H3" s="165"/>
      <c r="I3" s="165"/>
      <c r="J3" s="18"/>
      <c r="K3" s="6"/>
    </row>
    <row r="4" spans="1:12" ht="16.2" thickBot="1" x14ac:dyDescent="0.35">
      <c r="A4" s="6"/>
      <c r="B4" s="165" t="s">
        <v>53</v>
      </c>
      <c r="C4" s="165"/>
      <c r="D4" s="165"/>
      <c r="E4" s="165"/>
      <c r="F4" s="165"/>
      <c r="G4" s="165"/>
      <c r="H4" s="165"/>
      <c r="I4" s="165"/>
      <c r="J4" s="19"/>
      <c r="K4" s="6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20</v>
      </c>
      <c r="H5" s="4" t="s">
        <v>6</v>
      </c>
      <c r="I5" s="4" t="s">
        <v>7</v>
      </c>
      <c r="J5" s="16" t="s">
        <v>8</v>
      </c>
      <c r="K5" s="6"/>
    </row>
    <row r="6" spans="1:12" ht="25.8" x14ac:dyDescent="0.5">
      <c r="A6" s="6"/>
      <c r="B6" s="7">
        <v>42371</v>
      </c>
      <c r="C6" s="8" t="s">
        <v>11</v>
      </c>
      <c r="D6" s="8" t="s">
        <v>19</v>
      </c>
      <c r="E6" s="8">
        <v>26750</v>
      </c>
      <c r="F6" s="8">
        <v>27200</v>
      </c>
      <c r="G6" s="8">
        <v>450</v>
      </c>
      <c r="H6" s="8">
        <v>200</v>
      </c>
      <c r="I6" s="8">
        <v>90000</v>
      </c>
      <c r="J6" s="8" t="s">
        <v>21</v>
      </c>
      <c r="K6" s="6"/>
    </row>
    <row r="7" spans="1:12" ht="25.8" x14ac:dyDescent="0.5">
      <c r="A7" s="6"/>
      <c r="B7" s="7">
        <v>42584</v>
      </c>
      <c r="C7" s="8" t="s">
        <v>25</v>
      </c>
      <c r="D7" s="8" t="s">
        <v>19</v>
      </c>
      <c r="E7" s="8">
        <v>27800</v>
      </c>
      <c r="F7" s="8">
        <v>28200</v>
      </c>
      <c r="G7" s="8">
        <v>400</v>
      </c>
      <c r="H7" s="8">
        <v>200</v>
      </c>
      <c r="I7" s="8">
        <v>80000</v>
      </c>
      <c r="J7" s="8" t="s">
        <v>21</v>
      </c>
      <c r="K7" s="6"/>
    </row>
    <row r="8" spans="1:12" s="25" customFormat="1" ht="25.8" x14ac:dyDescent="0.5">
      <c r="A8" s="34"/>
      <c r="B8" s="7">
        <v>42615</v>
      </c>
      <c r="C8" s="8" t="s">
        <v>25</v>
      </c>
      <c r="D8" s="8" t="s">
        <v>19</v>
      </c>
      <c r="E8" s="8">
        <v>28400</v>
      </c>
      <c r="F8" s="8">
        <v>28150</v>
      </c>
      <c r="G8" s="8">
        <v>-250</v>
      </c>
      <c r="H8" s="8">
        <v>200</v>
      </c>
      <c r="I8" s="8">
        <v>-50000</v>
      </c>
      <c r="J8" s="8" t="s">
        <v>46</v>
      </c>
      <c r="K8" s="34"/>
    </row>
    <row r="9" spans="1:12" s="25" customFormat="1" ht="25.8" x14ac:dyDescent="0.5">
      <c r="A9" s="34"/>
      <c r="B9" s="7">
        <v>42615</v>
      </c>
      <c r="C9" s="8" t="s">
        <v>10</v>
      </c>
      <c r="D9" s="8" t="s">
        <v>54</v>
      </c>
      <c r="E9" s="8">
        <v>116.2</v>
      </c>
      <c r="F9" s="8">
        <v>113.3</v>
      </c>
      <c r="G9" s="8">
        <v>2.9</v>
      </c>
      <c r="H9" s="8">
        <v>10000</v>
      </c>
      <c r="I9" s="8">
        <v>29000</v>
      </c>
      <c r="J9" s="13" t="s">
        <v>21</v>
      </c>
      <c r="K9" s="34"/>
    </row>
    <row r="10" spans="1:12" s="25" customFormat="1" ht="25.8" x14ac:dyDescent="0.5">
      <c r="A10" s="34"/>
      <c r="B10" s="7">
        <v>42615</v>
      </c>
      <c r="C10" s="8" t="s">
        <v>10</v>
      </c>
      <c r="D10" s="8" t="s">
        <v>22</v>
      </c>
      <c r="E10" s="8">
        <v>2040</v>
      </c>
      <c r="F10" s="8">
        <v>1900</v>
      </c>
      <c r="G10" s="8">
        <v>140</v>
      </c>
      <c r="H10" s="8">
        <v>200</v>
      </c>
      <c r="I10" s="8">
        <v>28000</v>
      </c>
      <c r="J10" s="13" t="s">
        <v>42</v>
      </c>
      <c r="K10" s="34"/>
    </row>
    <row r="11" spans="1:12" ht="25.8" x14ac:dyDescent="0.5">
      <c r="A11" s="6"/>
      <c r="B11" s="8" t="s">
        <v>55</v>
      </c>
      <c r="C11" s="8" t="s">
        <v>25</v>
      </c>
      <c r="D11" s="8" t="s">
        <v>19</v>
      </c>
      <c r="E11" s="8">
        <v>28850</v>
      </c>
      <c r="F11" s="8">
        <v>29250</v>
      </c>
      <c r="G11" s="8">
        <v>400</v>
      </c>
      <c r="H11" s="8">
        <v>200</v>
      </c>
      <c r="I11" s="8">
        <v>80000</v>
      </c>
      <c r="J11" s="8" t="s">
        <v>21</v>
      </c>
      <c r="K11" s="6"/>
    </row>
    <row r="12" spans="1:12" ht="25.8" x14ac:dyDescent="0.5">
      <c r="A12" s="6"/>
      <c r="B12" s="8" t="s">
        <v>56</v>
      </c>
      <c r="C12" s="8" t="s">
        <v>25</v>
      </c>
      <c r="D12" s="8" t="s">
        <v>22</v>
      </c>
      <c r="E12" s="8">
        <v>2060</v>
      </c>
      <c r="F12" s="8">
        <v>2175</v>
      </c>
      <c r="G12" s="8">
        <v>115</v>
      </c>
      <c r="H12" s="8">
        <v>200</v>
      </c>
      <c r="I12" s="8">
        <v>23000</v>
      </c>
      <c r="J12" s="8" t="s">
        <v>42</v>
      </c>
      <c r="K12" s="6"/>
    </row>
    <row r="13" spans="1:12" ht="25.8" x14ac:dyDescent="0.5">
      <c r="A13" s="6"/>
      <c r="B13" s="7" t="s">
        <v>57</v>
      </c>
      <c r="C13" s="8" t="s">
        <v>10</v>
      </c>
      <c r="D13" s="8" t="s">
        <v>22</v>
      </c>
      <c r="E13" s="8">
        <v>2300</v>
      </c>
      <c r="F13" s="8">
        <v>2370</v>
      </c>
      <c r="G13" s="8">
        <v>-70</v>
      </c>
      <c r="H13" s="8">
        <v>200</v>
      </c>
      <c r="I13" s="8">
        <v>-14000</v>
      </c>
      <c r="J13" s="8" t="s">
        <v>46</v>
      </c>
      <c r="K13" s="6"/>
    </row>
    <row r="14" spans="1:12" ht="25.8" x14ac:dyDescent="0.5">
      <c r="A14" s="6"/>
      <c r="B14" s="32"/>
      <c r="I14" s="8"/>
      <c r="K14" s="6"/>
    </row>
    <row r="15" spans="1:12" ht="25.8" x14ac:dyDescent="0.5">
      <c r="A15" s="6"/>
      <c r="B15" s="7"/>
      <c r="C15" s="8"/>
      <c r="D15" s="8"/>
      <c r="E15" s="8"/>
      <c r="F15" s="8"/>
      <c r="G15" s="8"/>
      <c r="H15" s="8"/>
      <c r="I15" s="9">
        <v>266000</v>
      </c>
      <c r="J15" s="8"/>
      <c r="K15" s="6"/>
    </row>
    <row r="16" spans="1:12" ht="25.8" x14ac:dyDescent="0.5">
      <c r="A16" s="6"/>
      <c r="B16" s="7"/>
      <c r="C16" s="11"/>
      <c r="D16" s="11"/>
      <c r="E16" s="8"/>
      <c r="F16" s="8"/>
      <c r="G16" s="8"/>
      <c r="H16" s="8"/>
      <c r="I16" s="9"/>
      <c r="J16" s="8"/>
      <c r="K16" s="6"/>
    </row>
    <row r="17" spans="1:11" ht="25.8" x14ac:dyDescent="0.5">
      <c r="A17" s="6"/>
      <c r="B17" s="7"/>
      <c r="C17" s="8"/>
      <c r="D17" s="8"/>
      <c r="E17" s="8"/>
      <c r="F17" s="8"/>
      <c r="G17" s="8"/>
      <c r="H17" s="8"/>
      <c r="I17" s="9"/>
      <c r="J17" s="8"/>
      <c r="K17" s="6"/>
    </row>
    <row r="18" spans="1:11" x14ac:dyDescent="0.3">
      <c r="A18" s="6"/>
      <c r="B18" s="25"/>
      <c r="C18" s="25"/>
      <c r="D18" s="25"/>
      <c r="E18" s="25"/>
      <c r="F18" s="25"/>
      <c r="G18" s="25"/>
      <c r="H18" s="25"/>
      <c r="I18" s="25"/>
      <c r="J18" s="25"/>
      <c r="K18" s="6"/>
    </row>
    <row r="19" spans="1:11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  <c r="K19" s="6"/>
    </row>
    <row r="20" spans="1:11" ht="25.8" x14ac:dyDescent="0.5">
      <c r="A20" s="6"/>
      <c r="B20" s="7"/>
      <c r="C20" s="8"/>
      <c r="D20" s="8"/>
      <c r="E20" s="8"/>
      <c r="F20" s="8"/>
      <c r="G20" s="8"/>
      <c r="H20" s="8"/>
      <c r="I20" s="8"/>
      <c r="J20" s="8"/>
      <c r="K20" s="6"/>
    </row>
    <row r="21" spans="1:11" ht="25.8" x14ac:dyDescent="0.5">
      <c r="A21" s="6"/>
      <c r="B21" s="7"/>
      <c r="C21" s="8"/>
      <c r="D21" s="8"/>
      <c r="E21" s="8"/>
      <c r="F21" s="8"/>
      <c r="G21" s="8"/>
      <c r="H21" s="8"/>
      <c r="I21" s="8"/>
      <c r="J21" s="8"/>
      <c r="K21" s="6"/>
    </row>
    <row r="22" spans="1:11" ht="28.8" x14ac:dyDescent="0.55000000000000004">
      <c r="A22" s="6"/>
      <c r="B22" s="7"/>
      <c r="C22" s="8"/>
      <c r="D22" s="8"/>
      <c r="E22" s="8"/>
      <c r="F22" s="8"/>
      <c r="G22" s="8"/>
      <c r="H22" s="8"/>
      <c r="I22" s="17"/>
      <c r="J22" s="8"/>
      <c r="K22" s="6"/>
    </row>
    <row r="23" spans="1:11" ht="28.8" x14ac:dyDescent="0.55000000000000004">
      <c r="A23" s="6"/>
      <c r="B23" s="7"/>
      <c r="C23" s="8"/>
      <c r="D23" s="8"/>
      <c r="E23" s="8"/>
      <c r="F23" s="8"/>
      <c r="G23" s="8"/>
      <c r="H23" s="8"/>
      <c r="I23" s="17"/>
      <c r="J23" s="8"/>
      <c r="K23" s="6"/>
    </row>
    <row r="24" spans="1:11" ht="25.8" x14ac:dyDescent="0.5">
      <c r="A24" s="6"/>
      <c r="B24" s="7"/>
      <c r="C24" s="8"/>
      <c r="D24" s="8"/>
      <c r="E24" s="8"/>
      <c r="F24" s="8"/>
      <c r="G24" s="8"/>
      <c r="H24" s="8"/>
      <c r="I24" s="9"/>
      <c r="J24" s="12"/>
      <c r="K24" s="6"/>
    </row>
    <row r="25" spans="1:11" ht="25.8" x14ac:dyDescent="0.5">
      <c r="A25" s="6"/>
      <c r="B25" s="10"/>
      <c r="C25" s="8"/>
      <c r="D25" s="8"/>
      <c r="E25" s="8"/>
      <c r="F25" s="8"/>
      <c r="G25" s="8"/>
      <c r="H25" s="8"/>
      <c r="I25" s="9"/>
      <c r="J25" s="8"/>
      <c r="K25" s="6"/>
    </row>
    <row r="26" spans="1:11" ht="25.8" x14ac:dyDescent="0.5">
      <c r="A26" s="6"/>
      <c r="B26" s="10"/>
      <c r="C26" s="8"/>
      <c r="D26" s="8"/>
      <c r="E26" s="8"/>
      <c r="F26" s="8"/>
      <c r="G26" s="8"/>
      <c r="H26" s="8"/>
      <c r="I26" s="9"/>
      <c r="J26" s="8"/>
      <c r="K26" s="6"/>
    </row>
    <row r="27" spans="1:11" ht="25.8" x14ac:dyDescent="0.5">
      <c r="A27" s="6"/>
      <c r="B27" s="10"/>
      <c r="C27" s="8"/>
      <c r="D27" s="8"/>
      <c r="E27" s="8"/>
      <c r="F27" s="8"/>
      <c r="G27" s="8"/>
      <c r="H27" s="8"/>
      <c r="I27" s="8"/>
      <c r="J27" s="8"/>
      <c r="K27" s="6"/>
    </row>
    <row r="28" spans="1:11" ht="25.8" x14ac:dyDescent="0.5">
      <c r="B28" s="10"/>
      <c r="C28" s="8"/>
      <c r="D28" s="8"/>
      <c r="E28" s="8"/>
      <c r="F28" s="8"/>
      <c r="G28" s="8"/>
      <c r="H28" s="8"/>
      <c r="I28" s="8"/>
      <c r="J28" s="8"/>
    </row>
    <row r="29" spans="1:11" ht="25.8" x14ac:dyDescent="0.5">
      <c r="I29" s="9"/>
      <c r="J29" s="9"/>
    </row>
  </sheetData>
  <mergeCells count="4">
    <mergeCell ref="B1:I1"/>
    <mergeCell ref="B2:I2"/>
    <mergeCell ref="B3:I3"/>
    <mergeCell ref="B4:I4"/>
  </mergeCells>
  <hyperlinks>
    <hyperlink ref="L2" location="'Home Page'!A1" display="Back" xr:uid="{00000000-0004-0000-0500-000000000000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X22"/>
  <sheetViews>
    <sheetView zoomScale="97" zoomScaleNormal="97" workbookViewId="0">
      <selection activeCell="J16" sqref="J16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44044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6</v>
      </c>
      <c r="P4" s="206">
        <f>W20</f>
        <v>6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44047</v>
      </c>
      <c r="D6" s="70" t="s">
        <v>25</v>
      </c>
      <c r="E6" s="141" t="s">
        <v>19</v>
      </c>
      <c r="F6" s="141">
        <v>53700</v>
      </c>
      <c r="G6" s="141">
        <v>54300</v>
      </c>
      <c r="H6" s="141">
        <v>600</v>
      </c>
      <c r="I6" s="141">
        <v>200</v>
      </c>
      <c r="J6" s="138">
        <f t="shared" ref="J6:J14" si="0">I6*H6</f>
        <v>120000</v>
      </c>
      <c r="K6" s="72" t="s">
        <v>158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44048</v>
      </c>
      <c r="D7" s="75" t="s">
        <v>10</v>
      </c>
      <c r="E7" s="138" t="s">
        <v>22</v>
      </c>
      <c r="F7" s="138">
        <v>3250</v>
      </c>
      <c r="G7" s="138">
        <v>3150</v>
      </c>
      <c r="H7" s="138">
        <v>100</v>
      </c>
      <c r="I7" s="138">
        <v>200</v>
      </c>
      <c r="J7" s="138">
        <f t="shared" si="0"/>
        <v>20000</v>
      </c>
      <c r="K7" s="77" t="s">
        <v>156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>
        <v>44048</v>
      </c>
      <c r="D8" s="75" t="s">
        <v>25</v>
      </c>
      <c r="E8" s="138" t="s">
        <v>19</v>
      </c>
      <c r="F8" s="138">
        <v>22500</v>
      </c>
      <c r="G8" s="138">
        <v>55500</v>
      </c>
      <c r="H8" s="138">
        <v>300</v>
      </c>
      <c r="I8" s="138">
        <v>200</v>
      </c>
      <c r="J8" s="138">
        <f t="shared" si="0"/>
        <v>60000</v>
      </c>
      <c r="K8" s="77" t="s">
        <v>156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>
        <v>44049</v>
      </c>
      <c r="D9" s="75" t="s">
        <v>10</v>
      </c>
      <c r="E9" s="138" t="s">
        <v>22</v>
      </c>
      <c r="F9" s="138">
        <v>3250</v>
      </c>
      <c r="G9" s="138">
        <v>3210</v>
      </c>
      <c r="H9" s="138">
        <v>40</v>
      </c>
      <c r="I9" s="138">
        <v>200</v>
      </c>
      <c r="J9" s="138">
        <f t="shared" si="0"/>
        <v>8000</v>
      </c>
      <c r="K9" s="77" t="s">
        <v>157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>
        <v>44061</v>
      </c>
      <c r="D10" s="75" t="s">
        <v>25</v>
      </c>
      <c r="E10" s="138" t="s">
        <v>19</v>
      </c>
      <c r="F10" s="138">
        <v>53750</v>
      </c>
      <c r="G10" s="138">
        <v>53950</v>
      </c>
      <c r="H10" s="138">
        <v>200</v>
      </c>
      <c r="I10" s="138">
        <v>200</v>
      </c>
      <c r="J10" s="138">
        <f t="shared" si="0"/>
        <v>40000</v>
      </c>
      <c r="K10" s="77" t="s">
        <v>163</v>
      </c>
      <c r="L10" s="67"/>
      <c r="W10" s="64">
        <f t="shared" si="1"/>
        <v>1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>
        <v>44070</v>
      </c>
      <c r="D11" s="75" t="s">
        <v>10</v>
      </c>
      <c r="E11" s="138" t="s">
        <v>19</v>
      </c>
      <c r="F11" s="138">
        <v>51300</v>
      </c>
      <c r="G11" s="138">
        <v>50600</v>
      </c>
      <c r="H11" s="138">
        <v>600</v>
      </c>
      <c r="I11" s="138">
        <v>200</v>
      </c>
      <c r="J11" s="138">
        <f t="shared" si="0"/>
        <v>120000</v>
      </c>
      <c r="K11" s="77" t="s">
        <v>156</v>
      </c>
      <c r="L11" s="67"/>
      <c r="W11" s="64">
        <f t="shared" si="1"/>
        <v>1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6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368000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</mergeCells>
  <hyperlinks>
    <hyperlink ref="B21" r:id="rId1" xr:uid="{00000000-0004-0000-3B00-000000000000}"/>
    <hyperlink ref="N1" location="'Home Page'!A1" display="Back" xr:uid="{00000000-0004-0000-3B00-000001000000}"/>
  </hyperlinks>
  <pageMargins left="0" right="0" top="0" bottom="0" header="0" footer="0"/>
  <pageSetup paperSize="9" orientation="portrait" r:id="rId2"/>
  <drawing r:id="rId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X22"/>
  <sheetViews>
    <sheetView zoomScale="97" zoomScaleNormal="97" workbookViewId="0">
      <selection activeCell="K10" sqref="K10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44075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4</v>
      </c>
      <c r="P4" s="206">
        <f>W20</f>
        <v>4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44082</v>
      </c>
      <c r="D6" s="70" t="s">
        <v>25</v>
      </c>
      <c r="E6" s="141" t="s">
        <v>22</v>
      </c>
      <c r="F6" s="141">
        <v>2750</v>
      </c>
      <c r="G6" s="141">
        <v>2850</v>
      </c>
      <c r="H6" s="141">
        <v>100</v>
      </c>
      <c r="I6" s="141">
        <v>200</v>
      </c>
      <c r="J6" s="138">
        <f t="shared" ref="J6:J14" si="0">I6*H6</f>
        <v>20000</v>
      </c>
      <c r="K6" s="72" t="s">
        <v>156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44082</v>
      </c>
      <c r="D7" s="75" t="s">
        <v>10</v>
      </c>
      <c r="E7" s="138" t="s">
        <v>26</v>
      </c>
      <c r="F7" s="138">
        <v>68000</v>
      </c>
      <c r="G7" s="138">
        <v>67050</v>
      </c>
      <c r="H7" s="138">
        <v>950</v>
      </c>
      <c r="I7" s="138">
        <v>60</v>
      </c>
      <c r="J7" s="138">
        <f t="shared" si="0"/>
        <v>57000</v>
      </c>
      <c r="K7" s="77" t="s">
        <v>159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>
        <v>44088</v>
      </c>
      <c r="D8" s="75" t="s">
        <v>25</v>
      </c>
      <c r="E8" s="138" t="s">
        <v>19</v>
      </c>
      <c r="F8" s="138">
        <v>51500</v>
      </c>
      <c r="G8" s="138">
        <v>52100</v>
      </c>
      <c r="H8" s="138">
        <v>600</v>
      </c>
      <c r="I8" s="138">
        <v>200</v>
      </c>
      <c r="J8" s="138">
        <f t="shared" si="0"/>
        <v>120000</v>
      </c>
      <c r="K8" s="77" t="s">
        <v>158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>
        <v>44104</v>
      </c>
      <c r="D9" s="75" t="s">
        <v>25</v>
      </c>
      <c r="E9" s="138" t="s">
        <v>26</v>
      </c>
      <c r="F9" s="138">
        <v>60800</v>
      </c>
      <c r="G9" s="138">
        <v>61650</v>
      </c>
      <c r="H9" s="138">
        <v>850</v>
      </c>
      <c r="I9" s="138">
        <v>60</v>
      </c>
      <c r="J9" s="138">
        <f t="shared" si="0"/>
        <v>51000</v>
      </c>
      <c r="K9" s="77" t="s">
        <v>159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4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248000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</mergeCells>
  <hyperlinks>
    <hyperlink ref="B21" r:id="rId1" xr:uid="{00000000-0004-0000-3C00-000000000000}"/>
    <hyperlink ref="N1" location="'Home Page'!A1" display="Back" xr:uid="{00000000-0004-0000-3C00-000001000000}"/>
  </hyperlinks>
  <pageMargins left="0" right="0" top="0" bottom="0" header="0" footer="0"/>
  <pageSetup paperSize="9" orientation="portrait" r:id="rId2"/>
  <drawing r:id="rId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X22"/>
  <sheetViews>
    <sheetView zoomScale="97" zoomScaleNormal="97" workbookViewId="0">
      <selection activeCell="H18" sqref="H18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44105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3</v>
      </c>
      <c r="P4" s="206">
        <f>W20</f>
        <v>2</v>
      </c>
      <c r="Q4" s="206">
        <f>X20</f>
        <v>1</v>
      </c>
      <c r="R4" s="208">
        <f>O4-P4-Q4</f>
        <v>0</v>
      </c>
      <c r="S4" s="210">
        <f>P4/O4</f>
        <v>0.66666666666666663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44110</v>
      </c>
      <c r="D6" s="70" t="s">
        <v>10</v>
      </c>
      <c r="E6" s="141" t="s">
        <v>26</v>
      </c>
      <c r="F6" s="141">
        <v>61900</v>
      </c>
      <c r="G6" s="141">
        <v>60500</v>
      </c>
      <c r="H6" s="141">
        <v>1400</v>
      </c>
      <c r="I6" s="141">
        <v>60</v>
      </c>
      <c r="J6" s="138">
        <f t="shared" ref="J6:J14" si="0">I6*H6</f>
        <v>84000</v>
      </c>
      <c r="K6" s="72" t="s">
        <v>164</v>
      </c>
      <c r="L6" s="67"/>
      <c r="N6" s="170" t="s">
        <v>125</v>
      </c>
      <c r="O6" s="171"/>
      <c r="P6" s="172"/>
      <c r="Q6" s="179">
        <f>S4</f>
        <v>0.66666666666666663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44117</v>
      </c>
      <c r="D7" s="75" t="s">
        <v>25</v>
      </c>
      <c r="E7" s="138" t="s">
        <v>26</v>
      </c>
      <c r="F7" s="138">
        <v>62600</v>
      </c>
      <c r="G7" s="138">
        <v>62100</v>
      </c>
      <c r="H7" s="138">
        <v>-500</v>
      </c>
      <c r="I7" s="138">
        <v>60</v>
      </c>
      <c r="J7" s="138">
        <f t="shared" si="0"/>
        <v>-30000</v>
      </c>
      <c r="K7" s="77" t="s">
        <v>46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0</v>
      </c>
      <c r="X7" s="64">
        <f t="shared" ref="X7:X19" si="2">IF($J7&lt;0,1,0)</f>
        <v>1</v>
      </c>
    </row>
    <row r="8" spans="1:24" ht="15" thickBot="1" x14ac:dyDescent="0.35">
      <c r="A8" s="66"/>
      <c r="B8" s="148">
        <f t="shared" ref="B8:B20" si="3">B7+1</f>
        <v>3</v>
      </c>
      <c r="C8" s="151">
        <v>44131</v>
      </c>
      <c r="D8" s="75" t="s">
        <v>25</v>
      </c>
      <c r="E8" s="138" t="s">
        <v>26</v>
      </c>
      <c r="F8" s="138">
        <v>62000</v>
      </c>
      <c r="G8" s="138">
        <v>62500</v>
      </c>
      <c r="H8" s="138">
        <v>500</v>
      </c>
      <c r="I8" s="138">
        <v>60</v>
      </c>
      <c r="J8" s="138">
        <f t="shared" si="0"/>
        <v>30000</v>
      </c>
      <c r="K8" s="77" t="s">
        <v>156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/>
      <c r="D9" s="75"/>
      <c r="E9" s="138"/>
      <c r="F9" s="138"/>
      <c r="G9" s="138"/>
      <c r="H9" s="138"/>
      <c r="I9" s="138"/>
      <c r="J9" s="138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2</v>
      </c>
      <c r="X20" s="64">
        <f>SUM(X6:X19)</f>
        <v>1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84000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  <mergeCell ref="N6:P8"/>
    <mergeCell ref="Q6:S8"/>
  </mergeCells>
  <hyperlinks>
    <hyperlink ref="B21" r:id="rId1" xr:uid="{00000000-0004-0000-3D00-000000000000}"/>
    <hyperlink ref="N1" location="'Home Page'!A1" display="Back" xr:uid="{00000000-0004-0000-3D00-000001000000}"/>
  </hyperlinks>
  <pageMargins left="0" right="0" top="0" bottom="0" header="0" footer="0"/>
  <pageSetup paperSize="9" orientation="portrait" r:id="rId2"/>
  <drawing r:id="rId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X22"/>
  <sheetViews>
    <sheetView zoomScale="97" zoomScaleNormal="97" workbookViewId="0">
      <selection activeCell="K8" sqref="K8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44136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2</v>
      </c>
      <c r="P4" s="206">
        <f>W20</f>
        <v>2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44158</v>
      </c>
      <c r="D6" s="70" t="s">
        <v>25</v>
      </c>
      <c r="E6" s="141" t="s">
        <v>26</v>
      </c>
      <c r="F6" s="141">
        <v>61400</v>
      </c>
      <c r="G6" s="141">
        <v>61750</v>
      </c>
      <c r="H6" s="141">
        <v>350</v>
      </c>
      <c r="I6" s="141">
        <v>60</v>
      </c>
      <c r="J6" s="138">
        <f t="shared" ref="J6:J14" si="0">I6*H6</f>
        <v>21000</v>
      </c>
      <c r="K6" s="72" t="s">
        <v>159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44159</v>
      </c>
      <c r="D7" s="75" t="s">
        <v>10</v>
      </c>
      <c r="E7" s="138" t="s">
        <v>19</v>
      </c>
      <c r="F7" s="138">
        <v>48800</v>
      </c>
      <c r="G7" s="138">
        <v>48520</v>
      </c>
      <c r="H7" s="138">
        <v>280</v>
      </c>
      <c r="I7" s="138">
        <v>200</v>
      </c>
      <c r="J7" s="138">
        <f t="shared" si="0"/>
        <v>56000</v>
      </c>
      <c r="K7" s="77" t="s">
        <v>165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/>
      <c r="D8" s="75"/>
      <c r="E8" s="138"/>
      <c r="F8" s="138"/>
      <c r="G8" s="138"/>
      <c r="H8" s="138"/>
      <c r="I8" s="138"/>
      <c r="J8" s="138">
        <f t="shared" si="0"/>
        <v>0</v>
      </c>
      <c r="K8" s="77"/>
      <c r="L8" s="67"/>
      <c r="N8" s="176"/>
      <c r="O8" s="177"/>
      <c r="P8" s="178"/>
      <c r="Q8" s="185"/>
      <c r="R8" s="186"/>
      <c r="S8" s="187"/>
      <c r="W8" s="64">
        <f t="shared" si="1"/>
        <v>0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/>
      <c r="D9" s="75"/>
      <c r="E9" s="138"/>
      <c r="F9" s="138"/>
      <c r="G9" s="138"/>
      <c r="H9" s="138"/>
      <c r="I9" s="138"/>
      <c r="J9" s="138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2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77000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</mergeCells>
  <hyperlinks>
    <hyperlink ref="B21" r:id="rId1" xr:uid="{00000000-0004-0000-3E00-000000000000}"/>
    <hyperlink ref="N1" location="'Home Page'!A1" display="Back" xr:uid="{00000000-0004-0000-3E00-000001000000}"/>
  </hyperlinks>
  <pageMargins left="0" right="0" top="0" bottom="0" header="0" footer="0"/>
  <pageSetup paperSize="9" orientation="portrait" r:id="rId2"/>
  <drawing r:id="rId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X22"/>
  <sheetViews>
    <sheetView zoomScale="97" zoomScaleNormal="97" workbookViewId="0">
      <selection activeCell="J6" sqref="J6:J9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44166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4</v>
      </c>
      <c r="P4" s="206">
        <f>W20</f>
        <v>2</v>
      </c>
      <c r="Q4" s="206">
        <f>X20</f>
        <v>2</v>
      </c>
      <c r="R4" s="208">
        <f>O4-P4-Q4</f>
        <v>0</v>
      </c>
      <c r="S4" s="210">
        <f>P4/O4</f>
        <v>0.5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44174</v>
      </c>
      <c r="D6" s="70" t="s">
        <v>25</v>
      </c>
      <c r="E6" s="141" t="s">
        <v>19</v>
      </c>
      <c r="F6" s="141">
        <v>49050</v>
      </c>
      <c r="G6" s="141">
        <v>49350</v>
      </c>
      <c r="H6" s="141">
        <v>300</v>
      </c>
      <c r="I6" s="141">
        <v>200</v>
      </c>
      <c r="J6" s="138">
        <f t="shared" ref="J6:J14" si="0">I6*H6</f>
        <v>60000</v>
      </c>
      <c r="K6" s="72" t="s">
        <v>156</v>
      </c>
      <c r="L6" s="67"/>
      <c r="N6" s="170" t="s">
        <v>125</v>
      </c>
      <c r="O6" s="171"/>
      <c r="P6" s="172"/>
      <c r="Q6" s="179">
        <f>S4</f>
        <v>0.5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44174</v>
      </c>
      <c r="D7" s="75" t="s">
        <v>25</v>
      </c>
      <c r="E7" s="138" t="s">
        <v>54</v>
      </c>
      <c r="F7" s="138">
        <v>220</v>
      </c>
      <c r="G7" s="138">
        <v>217</v>
      </c>
      <c r="H7" s="138">
        <v>-3</v>
      </c>
      <c r="I7" s="138">
        <v>10000</v>
      </c>
      <c r="J7" s="138">
        <f t="shared" si="0"/>
        <v>-30000</v>
      </c>
      <c r="K7" s="77" t="s">
        <v>46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0</v>
      </c>
      <c r="X7" s="64">
        <f t="shared" ref="X7:X19" si="2">IF($J7&lt;0,1,0)</f>
        <v>1</v>
      </c>
    </row>
    <row r="8" spans="1:24" ht="15" thickBot="1" x14ac:dyDescent="0.35">
      <c r="A8" s="66"/>
      <c r="B8" s="148">
        <f t="shared" ref="B8:B20" si="3">B7+1</f>
        <v>3</v>
      </c>
      <c r="C8" s="151">
        <v>44174</v>
      </c>
      <c r="D8" s="75" t="s">
        <v>25</v>
      </c>
      <c r="E8" s="138" t="s">
        <v>26</v>
      </c>
      <c r="F8" s="138">
        <v>63200</v>
      </c>
      <c r="G8" s="138">
        <v>63700</v>
      </c>
      <c r="H8" s="138">
        <v>500</v>
      </c>
      <c r="I8" s="138">
        <v>60</v>
      </c>
      <c r="J8" s="138">
        <f t="shared" si="0"/>
        <v>30000</v>
      </c>
      <c r="K8" s="77" t="s">
        <v>156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>
        <v>44182</v>
      </c>
      <c r="D9" s="75" t="s">
        <v>10</v>
      </c>
      <c r="E9" s="138" t="s">
        <v>19</v>
      </c>
      <c r="F9" s="138">
        <v>50100</v>
      </c>
      <c r="G9" s="138">
        <v>50400</v>
      </c>
      <c r="H9" s="138">
        <v>-300</v>
      </c>
      <c r="I9" s="138">
        <v>200</v>
      </c>
      <c r="J9" s="138">
        <f t="shared" si="0"/>
        <v>-60000</v>
      </c>
      <c r="K9" s="77" t="s">
        <v>46</v>
      </c>
      <c r="L9" s="67"/>
      <c r="W9" s="64">
        <f t="shared" si="1"/>
        <v>0</v>
      </c>
      <c r="X9" s="64">
        <f t="shared" si="2"/>
        <v>1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2</v>
      </c>
      <c r="X20" s="64">
        <f>SUM(X6:X19)</f>
        <v>2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O2:O3"/>
    <mergeCell ref="P2:P3"/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</mergeCells>
  <hyperlinks>
    <hyperlink ref="B21" r:id="rId1" xr:uid="{00000000-0004-0000-3F00-000000000000}"/>
    <hyperlink ref="N1" location="'Home Page'!A1" display="Back" xr:uid="{00000000-0004-0000-3F00-000001000000}"/>
  </hyperlinks>
  <pageMargins left="0" right="0" top="0" bottom="0" header="0" footer="0"/>
  <pageSetup paperSize="9" orientation="portrait" r:id="rId2"/>
  <drawing r:id="rId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X22"/>
  <sheetViews>
    <sheetView zoomScale="97" zoomScaleNormal="97" workbookViewId="0">
      <selection activeCell="K6" sqref="K6:K10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44197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0</v>
      </c>
      <c r="P4" s="206">
        <f>W20</f>
        <v>0</v>
      </c>
      <c r="Q4" s="206">
        <f>X20</f>
        <v>0</v>
      </c>
      <c r="R4" s="208">
        <f>O4-P4-Q4</f>
        <v>0</v>
      </c>
      <c r="S4" s="210" t="e">
        <f>P4/O4</f>
        <v>#DIV/0!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/>
      <c r="D6" s="70"/>
      <c r="E6" s="141"/>
      <c r="F6" s="141"/>
      <c r="G6" s="141"/>
      <c r="H6" s="141"/>
      <c r="I6" s="141"/>
      <c r="J6" s="138">
        <f t="shared" ref="J6:J14" si="0">I6*H6</f>
        <v>0</v>
      </c>
      <c r="K6" s="72"/>
      <c r="L6" s="67"/>
      <c r="N6" s="170" t="s">
        <v>125</v>
      </c>
      <c r="O6" s="171"/>
      <c r="P6" s="172"/>
      <c r="Q6" s="179" t="e">
        <f>S4</f>
        <v>#DIV/0!</v>
      </c>
      <c r="R6" s="180"/>
      <c r="S6" s="181"/>
      <c r="W6" s="64">
        <f>IF($J6&gt;0,1,0)</f>
        <v>0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/>
      <c r="D7" s="75"/>
      <c r="E7" s="138"/>
      <c r="F7" s="138"/>
      <c r="G7" s="138"/>
      <c r="H7" s="138"/>
      <c r="I7" s="138"/>
      <c r="J7" s="138">
        <f t="shared" si="0"/>
        <v>0</v>
      </c>
      <c r="K7" s="77"/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0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/>
      <c r="D8" s="75"/>
      <c r="E8" s="138"/>
      <c r="F8" s="138"/>
      <c r="G8" s="138"/>
      <c r="H8" s="138"/>
      <c r="I8" s="138"/>
      <c r="J8" s="138">
        <f t="shared" si="0"/>
        <v>0</v>
      </c>
      <c r="K8" s="77"/>
      <c r="L8" s="67"/>
      <c r="N8" s="176"/>
      <c r="O8" s="177"/>
      <c r="P8" s="178"/>
      <c r="Q8" s="185"/>
      <c r="R8" s="186"/>
      <c r="S8" s="187"/>
      <c r="W8" s="64">
        <f t="shared" si="1"/>
        <v>0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/>
      <c r="D9" s="75"/>
      <c r="E9" s="138"/>
      <c r="F9" s="138"/>
      <c r="G9" s="138"/>
      <c r="H9" s="138"/>
      <c r="I9" s="138"/>
      <c r="J9" s="138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0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  <mergeCell ref="N6:P8"/>
    <mergeCell ref="Q6:S8"/>
  </mergeCells>
  <hyperlinks>
    <hyperlink ref="B21" r:id="rId1" xr:uid="{00000000-0004-0000-4000-000000000000}"/>
    <hyperlink ref="N1" location="'Home Page'!A1" display="Back" xr:uid="{00000000-0004-0000-4000-000001000000}"/>
  </hyperlinks>
  <pageMargins left="0" right="0" top="0" bottom="0" header="0" footer="0"/>
  <pageSetup paperSize="9" orientation="portrait" r:id="rId2"/>
  <drawing r:id="rId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X22"/>
  <sheetViews>
    <sheetView zoomScale="97" zoomScaleNormal="97" workbookViewId="0">
      <selection activeCell="I15" sqref="I15:I16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44228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6</v>
      </c>
      <c r="P4" s="206">
        <f>W20</f>
        <v>6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44239</v>
      </c>
      <c r="D6" s="70" t="s">
        <v>10</v>
      </c>
      <c r="E6" s="141" t="s">
        <v>22</v>
      </c>
      <c r="F6" s="141">
        <v>4260</v>
      </c>
      <c r="G6" s="141">
        <v>4188</v>
      </c>
      <c r="H6" s="141">
        <v>72</v>
      </c>
      <c r="I6" s="141">
        <v>200</v>
      </c>
      <c r="J6" s="138">
        <f t="shared" ref="J6:J14" si="0">I6*H6</f>
        <v>14400</v>
      </c>
      <c r="K6" s="72" t="s">
        <v>157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44239</v>
      </c>
      <c r="D7" s="75" t="s">
        <v>25</v>
      </c>
      <c r="E7" s="138" t="s">
        <v>19</v>
      </c>
      <c r="F7" s="138">
        <v>47950</v>
      </c>
      <c r="G7" s="138">
        <v>48100</v>
      </c>
      <c r="H7" s="138">
        <v>150</v>
      </c>
      <c r="I7" s="138">
        <v>200</v>
      </c>
      <c r="J7" s="138">
        <f t="shared" si="0"/>
        <v>30000</v>
      </c>
      <c r="K7" s="77" t="s">
        <v>157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>
        <v>44243</v>
      </c>
      <c r="D8" s="75" t="s">
        <v>25</v>
      </c>
      <c r="E8" s="138" t="s">
        <v>26</v>
      </c>
      <c r="F8" s="138">
        <v>70100</v>
      </c>
      <c r="G8" s="138">
        <v>70300</v>
      </c>
      <c r="H8" s="138">
        <v>200</v>
      </c>
      <c r="I8" s="138">
        <v>60</v>
      </c>
      <c r="J8" s="138">
        <f t="shared" si="0"/>
        <v>12000</v>
      </c>
      <c r="K8" s="77" t="s">
        <v>157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>
        <v>44246</v>
      </c>
      <c r="D9" s="75" t="s">
        <v>25</v>
      </c>
      <c r="E9" s="138" t="s">
        <v>26</v>
      </c>
      <c r="F9" s="138">
        <v>68500</v>
      </c>
      <c r="G9" s="138">
        <v>69500</v>
      </c>
      <c r="H9" s="138">
        <v>1000</v>
      </c>
      <c r="I9" s="138">
        <v>60</v>
      </c>
      <c r="J9" s="138">
        <f t="shared" si="0"/>
        <v>60000</v>
      </c>
      <c r="K9" s="77" t="s">
        <v>158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>
        <v>44246</v>
      </c>
      <c r="D10" s="75" t="s">
        <v>25</v>
      </c>
      <c r="E10" s="138" t="s">
        <v>54</v>
      </c>
      <c r="F10" s="138">
        <v>234</v>
      </c>
      <c r="G10" s="138">
        <v>238</v>
      </c>
      <c r="H10" s="138">
        <v>4</v>
      </c>
      <c r="I10" s="138">
        <v>10000</v>
      </c>
      <c r="J10" s="138">
        <f t="shared" si="0"/>
        <v>40000</v>
      </c>
      <c r="K10" s="77" t="s">
        <v>156</v>
      </c>
      <c r="L10" s="67"/>
      <c r="W10" s="64">
        <f t="shared" si="1"/>
        <v>1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>
        <v>44252</v>
      </c>
      <c r="D11" s="75" t="s">
        <v>25</v>
      </c>
      <c r="E11" s="138" t="s">
        <v>19</v>
      </c>
      <c r="F11" s="138">
        <v>46300</v>
      </c>
      <c r="G11" s="138">
        <v>46550</v>
      </c>
      <c r="H11" s="138">
        <v>250</v>
      </c>
      <c r="I11" s="138">
        <v>200</v>
      </c>
      <c r="J11" s="138">
        <f t="shared" si="0"/>
        <v>50000</v>
      </c>
      <c r="K11" s="77" t="s">
        <v>157</v>
      </c>
      <c r="L11" s="67"/>
      <c r="W11" s="64">
        <f t="shared" si="1"/>
        <v>1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6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206400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</mergeCells>
  <hyperlinks>
    <hyperlink ref="B21" r:id="rId1" xr:uid="{00000000-0004-0000-4100-000000000000}"/>
    <hyperlink ref="N1" location="'Home Page'!A1" display="Back" xr:uid="{00000000-0004-0000-4100-000001000000}"/>
  </hyperlinks>
  <pageMargins left="0" right="0" top="0" bottom="0" header="0" footer="0"/>
  <pageSetup paperSize="9" orientation="portrait" r:id="rId2"/>
  <drawing r:id="rId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X22"/>
  <sheetViews>
    <sheetView zoomScale="97" zoomScaleNormal="97" workbookViewId="0">
      <selection activeCell="C8" sqref="C8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44256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2</v>
      </c>
      <c r="P4" s="206">
        <f>W20</f>
        <v>2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44263</v>
      </c>
      <c r="D6" s="70" t="s">
        <v>25</v>
      </c>
      <c r="E6" s="141" t="s">
        <v>19</v>
      </c>
      <c r="F6" s="141">
        <v>44400</v>
      </c>
      <c r="G6" s="141">
        <v>44840</v>
      </c>
      <c r="H6" s="141">
        <v>440</v>
      </c>
      <c r="I6" s="141">
        <v>200</v>
      </c>
      <c r="J6" s="138">
        <f t="shared" ref="J6:J14" si="0">I6*H6</f>
        <v>88000</v>
      </c>
      <c r="K6" s="72" t="s">
        <v>159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44267</v>
      </c>
      <c r="D7" s="75" t="s">
        <v>10</v>
      </c>
      <c r="E7" s="138" t="s">
        <v>22</v>
      </c>
      <c r="F7" s="138">
        <v>4800</v>
      </c>
      <c r="G7" s="138">
        <v>4674</v>
      </c>
      <c r="H7" s="138">
        <v>126</v>
      </c>
      <c r="I7" s="138">
        <v>200</v>
      </c>
      <c r="J7" s="138">
        <f t="shared" si="0"/>
        <v>25200</v>
      </c>
      <c r="K7" s="77" t="s">
        <v>159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/>
      <c r="D8" s="75"/>
      <c r="E8" s="138"/>
      <c r="F8" s="138"/>
      <c r="G8" s="138"/>
      <c r="H8" s="138"/>
      <c r="I8" s="138"/>
      <c r="J8" s="138">
        <f t="shared" si="0"/>
        <v>0</v>
      </c>
      <c r="K8" s="77"/>
      <c r="L8" s="67"/>
      <c r="N8" s="176"/>
      <c r="O8" s="177"/>
      <c r="P8" s="178"/>
      <c r="Q8" s="185"/>
      <c r="R8" s="186"/>
      <c r="S8" s="187"/>
      <c r="W8" s="64">
        <f t="shared" si="1"/>
        <v>0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/>
      <c r="D9" s="75"/>
      <c r="E9" s="138"/>
      <c r="F9" s="138"/>
      <c r="G9" s="138"/>
      <c r="H9" s="138"/>
      <c r="I9" s="138"/>
      <c r="J9" s="138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2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113200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</mergeCells>
  <hyperlinks>
    <hyperlink ref="B21" r:id="rId1" xr:uid="{00000000-0004-0000-4200-000000000000}"/>
    <hyperlink ref="N1" location="'Home Page'!A1" display="Back" xr:uid="{00000000-0004-0000-4200-000001000000}"/>
  </hyperlinks>
  <pageMargins left="0" right="0" top="0" bottom="0" header="0" footer="0"/>
  <pageSetup paperSize="9" orientation="portrait" r:id="rId2"/>
  <drawing r:id="rId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X22"/>
  <sheetViews>
    <sheetView zoomScale="97" zoomScaleNormal="97" workbookViewId="0">
      <selection activeCell="M15" sqref="M15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/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44287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3</v>
      </c>
      <c r="P4" s="206">
        <f>W20</f>
        <v>3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44302</v>
      </c>
      <c r="D6" s="70" t="s">
        <v>10</v>
      </c>
      <c r="E6" s="141" t="s">
        <v>26</v>
      </c>
      <c r="F6" s="141">
        <v>69100</v>
      </c>
      <c r="G6" s="141">
        <v>68200</v>
      </c>
      <c r="H6" s="141">
        <f>69100-68200</f>
        <v>900</v>
      </c>
      <c r="I6" s="141">
        <v>60</v>
      </c>
      <c r="J6" s="138">
        <f t="shared" ref="J6:J14" si="0">I6*H6</f>
        <v>54000</v>
      </c>
      <c r="K6" s="72" t="s">
        <v>159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44302</v>
      </c>
      <c r="D7" s="75" t="s">
        <v>10</v>
      </c>
      <c r="E7" s="138" t="s">
        <v>54</v>
      </c>
      <c r="F7" s="138">
        <v>229.7</v>
      </c>
      <c r="G7" s="138">
        <v>228.2</v>
      </c>
      <c r="H7" s="138">
        <v>1.5</v>
      </c>
      <c r="I7" s="138">
        <v>10000</v>
      </c>
      <c r="J7" s="138">
        <f t="shared" si="0"/>
        <v>15000</v>
      </c>
      <c r="K7" s="77" t="s">
        <v>157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>
        <v>44302</v>
      </c>
      <c r="D8" s="75" t="s">
        <v>10</v>
      </c>
      <c r="E8" s="138" t="s">
        <v>19</v>
      </c>
      <c r="F8" s="138">
        <v>47400</v>
      </c>
      <c r="G8" s="138">
        <v>47150</v>
      </c>
      <c r="H8" s="138">
        <f>47400-47150</f>
        <v>250</v>
      </c>
      <c r="I8" s="138">
        <v>200</v>
      </c>
      <c r="J8" s="138">
        <f t="shared" si="0"/>
        <v>50000</v>
      </c>
      <c r="K8" s="77" t="s">
        <v>157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/>
      <c r="D9" s="75"/>
      <c r="E9" s="138"/>
      <c r="F9" s="138"/>
      <c r="G9" s="138"/>
      <c r="H9" s="138"/>
      <c r="I9" s="138"/>
      <c r="J9" s="138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3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119000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  <mergeCell ref="N6:P8"/>
    <mergeCell ref="Q6:S8"/>
  </mergeCells>
  <hyperlinks>
    <hyperlink ref="B21" r:id="rId1" xr:uid="{00000000-0004-0000-4300-000000000000}"/>
    <hyperlink ref="N1" location="'Home Page'!A1" display="Back" xr:uid="{00000000-0004-0000-4300-000001000000}"/>
  </hyperlinks>
  <pageMargins left="0" right="0" top="0" bottom="0" header="0" footer="0"/>
  <pageSetup paperSize="9" orientation="portrait" r:id="rId2"/>
  <drawing r:id="rId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X22"/>
  <sheetViews>
    <sheetView zoomScale="97" zoomScaleNormal="97" workbookViewId="0"/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 t="s">
        <v>174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44317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3</v>
      </c>
      <c r="P4" s="206">
        <f>W20</f>
        <v>3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44319</v>
      </c>
      <c r="D6" s="70" t="s">
        <v>10</v>
      </c>
      <c r="E6" s="141" t="s">
        <v>19</v>
      </c>
      <c r="F6" s="141">
        <v>47350</v>
      </c>
      <c r="G6" s="141">
        <v>46758</v>
      </c>
      <c r="H6" s="141">
        <f>47350-46758</f>
        <v>592</v>
      </c>
      <c r="I6" s="141">
        <v>200</v>
      </c>
      <c r="J6" s="138">
        <f t="shared" ref="J6:J14" si="0">I6*H6</f>
        <v>118400</v>
      </c>
      <c r="K6" s="72" t="s">
        <v>159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44342</v>
      </c>
      <c r="D7" s="75" t="s">
        <v>10</v>
      </c>
      <c r="E7" s="138" t="s">
        <v>19</v>
      </c>
      <c r="F7" s="138">
        <v>49100</v>
      </c>
      <c r="G7" s="138">
        <v>48500</v>
      </c>
      <c r="H7" s="138">
        <v>600</v>
      </c>
      <c r="I7" s="138">
        <v>200</v>
      </c>
      <c r="J7" s="138">
        <f t="shared" si="0"/>
        <v>120000</v>
      </c>
      <c r="K7" s="77" t="s">
        <v>158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>
        <v>44342</v>
      </c>
      <c r="D8" s="75" t="s">
        <v>10</v>
      </c>
      <c r="E8" s="138" t="s">
        <v>26</v>
      </c>
      <c r="F8" s="138">
        <v>72600</v>
      </c>
      <c r="G8" s="138">
        <v>71400</v>
      </c>
      <c r="H8" s="138">
        <f>72600-71400</f>
        <v>1200</v>
      </c>
      <c r="I8" s="138">
        <v>60</v>
      </c>
      <c r="J8" s="138">
        <f t="shared" si="0"/>
        <v>72000</v>
      </c>
      <c r="K8" s="77" t="s">
        <v>173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/>
      <c r="D9" s="75"/>
      <c r="E9" s="138"/>
      <c r="F9" s="138"/>
      <c r="G9" s="138"/>
      <c r="H9" s="138"/>
      <c r="I9" s="138"/>
      <c r="J9" s="138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3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310400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</mergeCells>
  <hyperlinks>
    <hyperlink ref="B21" r:id="rId1" xr:uid="{00000000-0004-0000-4400-000000000000}"/>
    <hyperlink ref="N1" location="'Home Page'!A1" display="Back" xr:uid="{00000000-0004-0000-4400-000001000000}"/>
  </hyperlinks>
  <pageMargins left="0" right="0" top="0" bottom="0" header="0" footer="0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7"/>
  <sheetViews>
    <sheetView workbookViewId="0">
      <selection activeCell="L2" sqref="L2"/>
    </sheetView>
  </sheetViews>
  <sheetFormatPr defaultColWidth="9.109375" defaultRowHeight="14.4" x14ac:dyDescent="0.3"/>
  <cols>
    <col min="1" max="1" width="9.33203125" style="1" customWidth="1"/>
    <col min="2" max="2" width="20.6640625" style="1" bestFit="1" customWidth="1"/>
    <col min="3" max="3" width="12.44140625" style="1" customWidth="1"/>
    <col min="4" max="4" width="21.5546875" style="1" bestFit="1" customWidth="1"/>
    <col min="5" max="5" width="13.44140625" style="1" customWidth="1"/>
    <col min="6" max="7" width="14.6640625" style="1" customWidth="1"/>
    <col min="8" max="8" width="15" style="1" customWidth="1"/>
    <col min="9" max="9" width="18.88671875" style="1" customWidth="1"/>
    <col min="10" max="10" width="24.109375" style="1" bestFit="1" customWidth="1"/>
    <col min="11" max="16384" width="9.109375" style="1"/>
  </cols>
  <sheetData>
    <row r="1" spans="1:12" ht="15" thickBot="1" x14ac:dyDescent="0.35">
      <c r="A1" s="35"/>
      <c r="B1" s="163"/>
      <c r="C1" s="163"/>
      <c r="D1" s="163"/>
      <c r="E1" s="163"/>
      <c r="F1" s="163"/>
      <c r="G1" s="163"/>
      <c r="H1" s="163"/>
      <c r="I1" s="163"/>
      <c r="J1" s="35"/>
      <c r="K1" s="35"/>
    </row>
    <row r="2" spans="1:12" s="25" customFormat="1" ht="34.200000000000003" thickBot="1" x14ac:dyDescent="0.35">
      <c r="A2" s="35" t="s">
        <v>0</v>
      </c>
      <c r="B2" s="164" t="s">
        <v>51</v>
      </c>
      <c r="C2" s="164"/>
      <c r="D2" s="164"/>
      <c r="E2" s="164"/>
      <c r="F2" s="164"/>
      <c r="G2" s="164"/>
      <c r="H2" s="164"/>
      <c r="I2" s="164"/>
      <c r="J2" s="14"/>
      <c r="K2" s="35"/>
      <c r="L2" s="65" t="s">
        <v>115</v>
      </c>
    </row>
    <row r="3" spans="1:12" ht="16.2" thickBot="1" x14ac:dyDescent="0.35">
      <c r="A3" s="6"/>
      <c r="B3" s="165" t="s">
        <v>63</v>
      </c>
      <c r="C3" s="165"/>
      <c r="D3" s="165"/>
      <c r="E3" s="165"/>
      <c r="F3" s="165"/>
      <c r="G3" s="165"/>
      <c r="H3" s="165"/>
      <c r="I3" s="165"/>
      <c r="J3" s="18"/>
      <c r="K3" s="6"/>
    </row>
    <row r="4" spans="1:12" ht="16.2" thickBot="1" x14ac:dyDescent="0.35">
      <c r="A4" s="6"/>
      <c r="B4" s="165" t="s">
        <v>53</v>
      </c>
      <c r="C4" s="165"/>
      <c r="D4" s="165"/>
      <c r="E4" s="165"/>
      <c r="F4" s="165"/>
      <c r="G4" s="165"/>
      <c r="H4" s="165"/>
      <c r="I4" s="165"/>
      <c r="J4" s="19"/>
      <c r="K4" s="6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20</v>
      </c>
      <c r="H5" s="4" t="s">
        <v>6</v>
      </c>
      <c r="I5" s="4" t="s">
        <v>7</v>
      </c>
      <c r="J5" s="16" t="s">
        <v>8</v>
      </c>
      <c r="K5" s="6"/>
    </row>
    <row r="6" spans="1:12" ht="25.8" x14ac:dyDescent="0.5">
      <c r="A6" s="6"/>
      <c r="B6" s="37">
        <v>42433</v>
      </c>
      <c r="C6" s="38" t="s">
        <v>25</v>
      </c>
      <c r="D6" s="38" t="s">
        <v>19</v>
      </c>
      <c r="E6" s="38">
        <v>29800</v>
      </c>
      <c r="F6" s="38">
        <v>30000</v>
      </c>
      <c r="G6" s="38">
        <v>200</v>
      </c>
      <c r="H6" s="38">
        <v>200</v>
      </c>
      <c r="I6" s="38">
        <v>40000</v>
      </c>
      <c r="J6" s="38" t="s">
        <v>30</v>
      </c>
      <c r="K6" s="6"/>
    </row>
    <row r="7" spans="1:12" ht="25.8" x14ac:dyDescent="0.5">
      <c r="A7" s="6"/>
      <c r="B7" s="37">
        <v>42437</v>
      </c>
      <c r="C7" s="38" t="s">
        <v>10</v>
      </c>
      <c r="D7" s="38" t="s">
        <v>19</v>
      </c>
      <c r="E7" s="38">
        <v>29950</v>
      </c>
      <c r="F7" s="38">
        <v>29500</v>
      </c>
      <c r="G7" s="38">
        <v>450</v>
      </c>
      <c r="H7" s="38">
        <v>200</v>
      </c>
      <c r="I7" s="38">
        <v>90000</v>
      </c>
      <c r="J7" s="38" t="s">
        <v>21</v>
      </c>
      <c r="K7" s="6"/>
    </row>
    <row r="8" spans="1:12" s="25" customFormat="1" ht="25.8" x14ac:dyDescent="0.5">
      <c r="A8" s="35"/>
      <c r="B8" s="38" t="s">
        <v>58</v>
      </c>
      <c r="C8" s="38" t="s">
        <v>10</v>
      </c>
      <c r="D8" s="38" t="s">
        <v>19</v>
      </c>
      <c r="E8" s="38">
        <v>29350</v>
      </c>
      <c r="F8" s="38">
        <v>28900</v>
      </c>
      <c r="G8" s="38">
        <v>450</v>
      </c>
      <c r="H8" s="38">
        <v>200</v>
      </c>
      <c r="I8" s="38">
        <v>90000</v>
      </c>
      <c r="J8" s="38" t="s">
        <v>42</v>
      </c>
      <c r="K8" s="35"/>
    </row>
    <row r="9" spans="1:12" s="25" customFormat="1" ht="25.8" x14ac:dyDescent="0.5">
      <c r="A9" s="35"/>
      <c r="B9" s="38" t="s">
        <v>59</v>
      </c>
      <c r="C9" s="38" t="s">
        <v>10</v>
      </c>
      <c r="D9" s="38" t="s">
        <v>60</v>
      </c>
      <c r="E9" s="38">
        <v>120</v>
      </c>
      <c r="F9" s="38">
        <v>116</v>
      </c>
      <c r="G9" s="38">
        <v>4</v>
      </c>
      <c r="H9" s="38">
        <v>10000</v>
      </c>
      <c r="I9" s="38">
        <v>40000</v>
      </c>
      <c r="J9" s="38" t="s">
        <v>21</v>
      </c>
      <c r="K9" s="35"/>
    </row>
    <row r="10" spans="1:12" s="25" customFormat="1" ht="25.8" x14ac:dyDescent="0.5">
      <c r="A10" s="35"/>
      <c r="B10" s="38" t="s">
        <v>61</v>
      </c>
      <c r="C10" s="38" t="s">
        <v>10</v>
      </c>
      <c r="D10" s="38" t="s">
        <v>19</v>
      </c>
      <c r="E10" s="38">
        <v>28950</v>
      </c>
      <c r="F10" s="38">
        <v>28600</v>
      </c>
      <c r="G10" s="38">
        <v>350</v>
      </c>
      <c r="H10" s="38">
        <v>200</v>
      </c>
      <c r="I10" s="38">
        <v>70000</v>
      </c>
      <c r="J10" s="38" t="s">
        <v>30</v>
      </c>
      <c r="K10" s="35"/>
    </row>
    <row r="11" spans="1:12" ht="25.8" x14ac:dyDescent="0.5">
      <c r="A11" s="6"/>
      <c r="B11" s="38" t="s">
        <v>62</v>
      </c>
      <c r="C11" s="38" t="s">
        <v>10</v>
      </c>
      <c r="D11" s="38" t="s">
        <v>19</v>
      </c>
      <c r="E11" s="38">
        <v>28700</v>
      </c>
      <c r="F11" s="38">
        <v>28400</v>
      </c>
      <c r="G11" s="38">
        <v>300</v>
      </c>
      <c r="H11" s="38">
        <v>200</v>
      </c>
      <c r="I11" s="38">
        <v>60000</v>
      </c>
      <c r="J11" s="38" t="s">
        <v>42</v>
      </c>
      <c r="K11" s="6"/>
    </row>
    <row r="12" spans="1:12" ht="25.8" x14ac:dyDescent="0.5">
      <c r="A12" s="6"/>
      <c r="B12" s="38"/>
      <c r="C12" s="38"/>
      <c r="D12" s="38"/>
      <c r="E12" s="38"/>
      <c r="F12" s="38"/>
      <c r="G12" s="38"/>
      <c r="H12" s="38"/>
      <c r="I12" s="38"/>
      <c r="J12" s="38"/>
      <c r="K12" s="6"/>
    </row>
    <row r="13" spans="1:12" ht="25.8" x14ac:dyDescent="0.5">
      <c r="A13" s="6"/>
      <c r="B13" s="38"/>
      <c r="C13" s="38"/>
      <c r="D13" s="38"/>
      <c r="E13" s="38"/>
      <c r="F13" s="38"/>
      <c r="G13" s="38"/>
      <c r="H13" s="38"/>
      <c r="I13" s="39">
        <v>390000</v>
      </c>
      <c r="J13" s="38"/>
      <c r="K13" s="6"/>
    </row>
    <row r="14" spans="1:12" ht="25.8" x14ac:dyDescent="0.5">
      <c r="A14" s="6"/>
      <c r="B14" s="7"/>
      <c r="C14" s="11"/>
      <c r="D14" s="11"/>
      <c r="E14" s="8"/>
      <c r="F14" s="8"/>
      <c r="G14" s="8"/>
      <c r="H14" s="8"/>
      <c r="I14" s="9"/>
      <c r="J14" s="8"/>
      <c r="K14" s="6"/>
    </row>
    <row r="15" spans="1:12" ht="25.8" x14ac:dyDescent="0.5">
      <c r="A15" s="6"/>
      <c r="B15" s="7"/>
      <c r="C15" s="8"/>
      <c r="D15" s="8"/>
      <c r="E15" s="8"/>
      <c r="F15" s="8"/>
      <c r="G15" s="8"/>
      <c r="H15" s="8"/>
      <c r="I15" s="9"/>
      <c r="J15" s="8"/>
      <c r="K15" s="6"/>
    </row>
    <row r="16" spans="1:12" ht="25.8" x14ac:dyDescent="0.5">
      <c r="A16" s="6"/>
      <c r="B16" s="8"/>
      <c r="C16" s="8"/>
      <c r="D16" s="8"/>
      <c r="E16" s="8"/>
      <c r="F16" s="8"/>
      <c r="G16" s="8"/>
      <c r="H16" s="8"/>
      <c r="I16" s="8"/>
      <c r="J16" s="8"/>
      <c r="K16" s="6"/>
    </row>
    <row r="17" spans="1:11" ht="25.8" x14ac:dyDescent="0.5">
      <c r="A17" s="6"/>
      <c r="B17" s="8"/>
      <c r="C17" s="8"/>
      <c r="D17" s="8"/>
      <c r="E17" s="8"/>
      <c r="F17" s="8"/>
      <c r="G17" s="8"/>
      <c r="H17" s="8"/>
      <c r="I17" s="8"/>
      <c r="J17" s="8"/>
      <c r="K17" s="6"/>
    </row>
    <row r="18" spans="1:11" ht="25.8" x14ac:dyDescent="0.5">
      <c r="A18" s="6"/>
      <c r="B18" s="7"/>
      <c r="C18" s="8"/>
      <c r="D18" s="8"/>
      <c r="E18" s="8"/>
      <c r="F18" s="8"/>
      <c r="G18" s="8"/>
      <c r="H18" s="8"/>
      <c r="I18" s="8"/>
      <c r="J18" s="8"/>
      <c r="K18" s="6"/>
    </row>
    <row r="19" spans="1:11" ht="25.8" x14ac:dyDescent="0.5">
      <c r="A19" s="6"/>
      <c r="B19" s="7"/>
      <c r="C19" s="8"/>
      <c r="D19" s="8"/>
      <c r="E19" s="8"/>
      <c r="F19" s="8"/>
      <c r="G19" s="8"/>
      <c r="H19" s="8"/>
      <c r="I19" s="8"/>
      <c r="J19" s="8"/>
      <c r="K19" s="6"/>
    </row>
    <row r="20" spans="1:11" ht="28.8" x14ac:dyDescent="0.55000000000000004">
      <c r="A20" s="6"/>
      <c r="B20" s="7"/>
      <c r="C20" s="8"/>
      <c r="D20" s="8"/>
      <c r="E20" s="8"/>
      <c r="F20" s="8"/>
      <c r="G20" s="8"/>
      <c r="H20" s="8"/>
      <c r="I20" s="17"/>
      <c r="J20" s="8"/>
      <c r="K20" s="6"/>
    </row>
    <row r="21" spans="1:11" ht="28.8" x14ac:dyDescent="0.55000000000000004">
      <c r="A21" s="6"/>
      <c r="B21" s="7"/>
      <c r="C21" s="8"/>
      <c r="D21" s="8"/>
      <c r="E21" s="8"/>
      <c r="F21" s="8"/>
      <c r="G21" s="8"/>
      <c r="H21" s="8"/>
      <c r="I21" s="17"/>
      <c r="J21" s="8"/>
      <c r="K21" s="6"/>
    </row>
    <row r="22" spans="1:11" ht="25.8" x14ac:dyDescent="0.5">
      <c r="A22" s="6"/>
      <c r="B22" s="7"/>
      <c r="C22" s="8"/>
      <c r="D22" s="8"/>
      <c r="E22" s="8"/>
      <c r="F22" s="8"/>
      <c r="G22" s="8"/>
      <c r="H22" s="8"/>
      <c r="I22" s="9"/>
      <c r="J22" s="12"/>
      <c r="K22" s="6"/>
    </row>
    <row r="23" spans="1:11" ht="25.8" x14ac:dyDescent="0.5">
      <c r="A23" s="6"/>
      <c r="B23" s="10"/>
      <c r="C23" s="8"/>
      <c r="D23" s="8"/>
      <c r="E23" s="8"/>
      <c r="F23" s="8"/>
      <c r="G23" s="8"/>
      <c r="H23" s="8"/>
      <c r="I23" s="9"/>
      <c r="J23" s="8"/>
      <c r="K23" s="6"/>
    </row>
    <row r="24" spans="1:11" ht="25.8" x14ac:dyDescent="0.5">
      <c r="A24" s="6"/>
      <c r="B24" s="10"/>
      <c r="C24" s="8"/>
      <c r="D24" s="8"/>
      <c r="E24" s="8"/>
      <c r="F24" s="8"/>
      <c r="G24" s="8"/>
      <c r="H24" s="8"/>
      <c r="I24" s="9"/>
      <c r="J24" s="8"/>
      <c r="K24" s="6"/>
    </row>
    <row r="25" spans="1:11" ht="25.8" x14ac:dyDescent="0.5">
      <c r="A25" s="6"/>
      <c r="B25" s="10"/>
      <c r="C25" s="8"/>
      <c r="D25" s="8"/>
      <c r="E25" s="8"/>
      <c r="F25" s="8"/>
      <c r="G25" s="8"/>
      <c r="H25" s="8"/>
      <c r="I25" s="8"/>
      <c r="J25" s="8"/>
      <c r="K25" s="6"/>
    </row>
    <row r="26" spans="1:11" ht="25.8" x14ac:dyDescent="0.5">
      <c r="B26" s="10"/>
      <c r="C26" s="8"/>
      <c r="D26" s="8"/>
      <c r="E26" s="8"/>
      <c r="F26" s="8"/>
      <c r="G26" s="8"/>
      <c r="H26" s="8"/>
      <c r="I26" s="8"/>
      <c r="J26" s="8"/>
    </row>
    <row r="27" spans="1:11" ht="25.8" x14ac:dyDescent="0.5">
      <c r="I27" s="9"/>
      <c r="J27" s="9"/>
    </row>
  </sheetData>
  <mergeCells count="4">
    <mergeCell ref="B1:I1"/>
    <mergeCell ref="B2:I2"/>
    <mergeCell ref="B3:I3"/>
    <mergeCell ref="B4:I4"/>
  </mergeCells>
  <hyperlinks>
    <hyperlink ref="L2" location="'Home Page'!A1" display="Back" xr:uid="{00000000-0004-0000-0600-000000000000}"/>
  </hyperlink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X22"/>
  <sheetViews>
    <sheetView zoomScale="97" zoomScaleNormal="97" workbookViewId="0">
      <selection activeCell="K16" sqref="K16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 t="s">
        <v>174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44348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5</v>
      </c>
      <c r="P4" s="206">
        <f>W20</f>
        <v>4</v>
      </c>
      <c r="Q4" s="206">
        <f>X20</f>
        <v>1</v>
      </c>
      <c r="R4" s="208">
        <f>O4-P4-Q4</f>
        <v>0</v>
      </c>
      <c r="S4" s="210">
        <f>P4/O4</f>
        <v>0.8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44350</v>
      </c>
      <c r="D6" s="70" t="s">
        <v>10</v>
      </c>
      <c r="E6" s="141" t="s">
        <v>22</v>
      </c>
      <c r="F6" s="141">
        <v>5230</v>
      </c>
      <c r="G6" s="141">
        <v>5000</v>
      </c>
      <c r="H6" s="141">
        <v>30</v>
      </c>
      <c r="I6" s="141">
        <v>200</v>
      </c>
      <c r="J6" s="138">
        <f t="shared" ref="J6:J14" si="0">I6*H6</f>
        <v>6000</v>
      </c>
      <c r="K6" s="72" t="s">
        <v>157</v>
      </c>
      <c r="L6" s="67"/>
      <c r="N6" s="170" t="s">
        <v>125</v>
      </c>
      <c r="O6" s="171"/>
      <c r="P6" s="172"/>
      <c r="Q6" s="179">
        <f>S4</f>
        <v>0.8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44368</v>
      </c>
      <c r="D7" s="75" t="s">
        <v>10</v>
      </c>
      <c r="E7" s="138" t="s">
        <v>19</v>
      </c>
      <c r="F7" s="138">
        <v>46700</v>
      </c>
      <c r="G7" s="138">
        <v>47000</v>
      </c>
      <c r="H7" s="138">
        <v>-300</v>
      </c>
      <c r="I7" s="138">
        <v>200</v>
      </c>
      <c r="J7" s="138">
        <f t="shared" si="0"/>
        <v>-60000</v>
      </c>
      <c r="K7" s="77" t="s">
        <v>46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0</v>
      </c>
      <c r="X7" s="64">
        <f t="shared" ref="X7:X19" si="2">IF($J7&lt;0,1,0)</f>
        <v>1</v>
      </c>
    </row>
    <row r="8" spans="1:24" ht="15" thickBot="1" x14ac:dyDescent="0.35">
      <c r="A8" s="66"/>
      <c r="B8" s="148">
        <f t="shared" ref="B8:B20" si="3">B7+1</f>
        <v>3</v>
      </c>
      <c r="C8" s="151">
        <v>44377</v>
      </c>
      <c r="D8" s="75" t="s">
        <v>10</v>
      </c>
      <c r="E8" s="138" t="s">
        <v>22</v>
      </c>
      <c r="F8" s="138">
        <v>5460</v>
      </c>
      <c r="G8" s="138">
        <v>5430</v>
      </c>
      <c r="H8" s="138">
        <v>30</v>
      </c>
      <c r="I8" s="138">
        <v>200</v>
      </c>
      <c r="J8" s="138">
        <f t="shared" si="0"/>
        <v>6000</v>
      </c>
      <c r="K8" s="77" t="s">
        <v>157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>
        <v>44377</v>
      </c>
      <c r="D9" s="75" t="s">
        <v>10</v>
      </c>
      <c r="E9" s="138" t="s">
        <v>54</v>
      </c>
      <c r="F9" s="138">
        <v>236</v>
      </c>
      <c r="G9" s="138">
        <v>234.5</v>
      </c>
      <c r="H9" s="138">
        <f>236-234.5</f>
        <v>1.5</v>
      </c>
      <c r="I9" s="138">
        <v>10000</v>
      </c>
      <c r="J9" s="138">
        <f t="shared" si="0"/>
        <v>15000</v>
      </c>
      <c r="K9" s="77" t="s">
        <v>157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>
        <v>44377</v>
      </c>
      <c r="D10" s="75" t="s">
        <v>10</v>
      </c>
      <c r="E10" s="138" t="s">
        <v>26</v>
      </c>
      <c r="F10" s="138">
        <v>67100</v>
      </c>
      <c r="G10" s="138">
        <v>66850</v>
      </c>
      <c r="H10" s="138">
        <f>67100-66850</f>
        <v>250</v>
      </c>
      <c r="I10" s="138">
        <v>60</v>
      </c>
      <c r="J10" s="138">
        <f t="shared" si="0"/>
        <v>15000</v>
      </c>
      <c r="K10" s="77" t="s">
        <v>157</v>
      </c>
      <c r="L10" s="67"/>
      <c r="W10" s="64">
        <f t="shared" si="1"/>
        <v>1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4</v>
      </c>
      <c r="X20" s="64">
        <f>SUM(X6:X19)</f>
        <v>1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-18000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  <mergeCell ref="N6:P8"/>
    <mergeCell ref="Q6:S8"/>
  </mergeCells>
  <hyperlinks>
    <hyperlink ref="B21" r:id="rId1" xr:uid="{00000000-0004-0000-4500-000000000000}"/>
    <hyperlink ref="N1" location="'Home Page'!A1" display="Back" xr:uid="{00000000-0004-0000-4500-000001000000}"/>
  </hyperlinks>
  <pageMargins left="0" right="0" top="0" bottom="0" header="0" footer="0"/>
  <pageSetup paperSize="9" orientation="portrait" r:id="rId2"/>
  <drawing r:id="rId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X22"/>
  <sheetViews>
    <sheetView zoomScale="97" zoomScaleNormal="97" workbookViewId="0">
      <selection activeCell="J10" sqref="J10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 t="s">
        <v>174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44378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2</v>
      </c>
      <c r="P4" s="206">
        <f>W20</f>
        <v>2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9">
        <v>44403</v>
      </c>
      <c r="D6" s="155" t="s">
        <v>25</v>
      </c>
      <c r="E6" s="158" t="s">
        <v>19</v>
      </c>
      <c r="F6" s="158">
        <v>47500</v>
      </c>
      <c r="G6" s="158">
        <v>48100</v>
      </c>
      <c r="H6" s="158">
        <v>600</v>
      </c>
      <c r="I6" s="158">
        <v>200</v>
      </c>
      <c r="J6" s="138">
        <f t="shared" ref="J6:J14" si="0">I6*H6</f>
        <v>120000</v>
      </c>
      <c r="K6" s="72" t="s">
        <v>164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60">
        <v>44403</v>
      </c>
      <c r="D7" s="156" t="s">
        <v>11</v>
      </c>
      <c r="E7" s="157" t="s">
        <v>26</v>
      </c>
      <c r="F7" s="157">
        <v>67100</v>
      </c>
      <c r="G7" s="157">
        <v>67250</v>
      </c>
      <c r="H7" s="157">
        <v>150</v>
      </c>
      <c r="I7" s="157">
        <v>60</v>
      </c>
      <c r="J7" s="138">
        <f t="shared" si="0"/>
        <v>9000</v>
      </c>
      <c r="K7" s="77" t="s">
        <v>157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60"/>
      <c r="D8" s="156"/>
      <c r="E8" s="157"/>
      <c r="F8" s="157"/>
      <c r="G8" s="157"/>
      <c r="H8" s="157"/>
      <c r="I8" s="157"/>
      <c r="J8" s="138">
        <f t="shared" si="0"/>
        <v>0</v>
      </c>
      <c r="K8" s="77"/>
      <c r="L8" s="67"/>
      <c r="N8" s="176"/>
      <c r="O8" s="177"/>
      <c r="P8" s="178"/>
      <c r="Q8" s="185"/>
      <c r="R8" s="186"/>
      <c r="S8" s="187"/>
      <c r="W8" s="64">
        <f t="shared" si="1"/>
        <v>0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/>
      <c r="D9" s="75"/>
      <c r="E9" s="138"/>
      <c r="F9" s="138"/>
      <c r="G9" s="138"/>
      <c r="H9" s="138"/>
      <c r="I9" s="138"/>
      <c r="J9" s="138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2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129000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</mergeCells>
  <hyperlinks>
    <hyperlink ref="B21" r:id="rId1" xr:uid="{00000000-0004-0000-4600-000000000000}"/>
    <hyperlink ref="N1" location="'Home Page'!A1" display="Back" xr:uid="{00000000-0004-0000-4600-000001000000}"/>
  </hyperlinks>
  <pageMargins left="0" right="0" top="0" bottom="0" header="0" footer="0"/>
  <pageSetup paperSize="9" orientation="portrait" r:id="rId2"/>
  <drawing r:id="rId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X22"/>
  <sheetViews>
    <sheetView topLeftCell="A4" zoomScale="97" zoomScaleNormal="97" workbookViewId="0">
      <selection activeCell="K18" sqref="K18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 t="s">
        <v>174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44409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4</v>
      </c>
      <c r="P4" s="206">
        <f>W20</f>
        <v>4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0">
        <v>44432</v>
      </c>
      <c r="D6" s="70" t="s">
        <v>10</v>
      </c>
      <c r="E6" s="141" t="s">
        <v>19</v>
      </c>
      <c r="F6" s="141">
        <v>47650</v>
      </c>
      <c r="G6" s="141">
        <v>47100</v>
      </c>
      <c r="H6" s="141">
        <v>550</v>
      </c>
      <c r="I6" s="141">
        <v>200</v>
      </c>
      <c r="J6" s="138">
        <f t="shared" ref="J6:J14" si="0">I6*H6</f>
        <v>110000</v>
      </c>
      <c r="K6" s="72" t="s">
        <v>159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51">
        <v>44432</v>
      </c>
      <c r="D7" s="75" t="s">
        <v>10</v>
      </c>
      <c r="E7" s="138" t="s">
        <v>26</v>
      </c>
      <c r="F7" s="138">
        <v>63500</v>
      </c>
      <c r="G7" s="138">
        <v>62830</v>
      </c>
      <c r="H7" s="138">
        <f>63500-62830</f>
        <v>670</v>
      </c>
      <c r="I7" s="138">
        <v>60</v>
      </c>
      <c r="J7" s="138">
        <f t="shared" si="0"/>
        <v>40200</v>
      </c>
      <c r="K7" s="77" t="s">
        <v>159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51">
        <v>44432</v>
      </c>
      <c r="D8" s="75" t="s">
        <v>10</v>
      </c>
      <c r="E8" s="138" t="s">
        <v>54</v>
      </c>
      <c r="F8" s="138">
        <v>250</v>
      </c>
      <c r="G8" s="138">
        <v>240</v>
      </c>
      <c r="H8" s="138">
        <v>10</v>
      </c>
      <c r="I8" s="138">
        <v>10000</v>
      </c>
      <c r="J8" s="138">
        <f t="shared" si="0"/>
        <v>100000</v>
      </c>
      <c r="K8" s="77" t="s">
        <v>175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51">
        <v>44433</v>
      </c>
      <c r="D9" s="75" t="s">
        <v>10</v>
      </c>
      <c r="E9" s="138" t="s">
        <v>22</v>
      </c>
      <c r="F9" s="138">
        <v>5030</v>
      </c>
      <c r="G9" s="138">
        <v>4985</v>
      </c>
      <c r="H9" s="138">
        <f>5030-4985</f>
        <v>45</v>
      </c>
      <c r="I9" s="138">
        <v>60</v>
      </c>
      <c r="J9" s="138">
        <f t="shared" si="0"/>
        <v>2700</v>
      </c>
      <c r="K9" s="77" t="s">
        <v>157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51"/>
      <c r="D10" s="75"/>
      <c r="E10" s="138"/>
      <c r="F10" s="138"/>
      <c r="G10" s="138"/>
      <c r="H10" s="138"/>
      <c r="I10" s="138"/>
      <c r="J10" s="138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51"/>
      <c r="D11" s="75"/>
      <c r="E11" s="138"/>
      <c r="F11" s="138"/>
      <c r="G11" s="138"/>
      <c r="H11" s="138"/>
      <c r="I11" s="138"/>
      <c r="J11" s="138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51"/>
      <c r="D12" s="75"/>
      <c r="E12" s="138"/>
      <c r="F12" s="138"/>
      <c r="G12" s="138"/>
      <c r="H12" s="138"/>
      <c r="I12" s="138"/>
      <c r="J12" s="138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51"/>
      <c r="D13" s="75"/>
      <c r="E13" s="75"/>
      <c r="F13" s="138"/>
      <c r="G13" s="138"/>
      <c r="H13" s="138"/>
      <c r="I13" s="138"/>
      <c r="J13" s="138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51"/>
      <c r="D14" s="75"/>
      <c r="E14" s="75"/>
      <c r="F14" s="138"/>
      <c r="G14" s="138"/>
      <c r="H14" s="138"/>
      <c r="I14" s="138"/>
      <c r="J14" s="138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51"/>
      <c r="D15" s="75"/>
      <c r="E15" s="75"/>
      <c r="F15" s="138"/>
      <c r="G15" s="138"/>
      <c r="H15" s="138"/>
      <c r="I15" s="138"/>
      <c r="J15" s="138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51"/>
      <c r="D16" s="75"/>
      <c r="E16" s="75"/>
      <c r="F16" s="138"/>
      <c r="G16" s="138"/>
      <c r="H16" s="138"/>
      <c r="I16" s="138"/>
      <c r="J16" s="138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51"/>
      <c r="D17" s="75"/>
      <c r="E17" s="75"/>
      <c r="F17" s="138"/>
      <c r="G17" s="138"/>
      <c r="H17" s="138"/>
      <c r="I17" s="138"/>
      <c r="J17" s="138">
        <f t="shared" si="4"/>
        <v>0</v>
      </c>
      <c r="K17" s="77"/>
      <c r="L17" s="67"/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51"/>
      <c r="D18" s="75"/>
      <c r="E18" s="75"/>
      <c r="F18" s="138"/>
      <c r="G18" s="138"/>
      <c r="H18" s="138"/>
      <c r="I18" s="138"/>
      <c r="J18" s="138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51"/>
      <c r="D19" s="75"/>
      <c r="E19" s="75"/>
      <c r="F19" s="76"/>
      <c r="G19" s="76"/>
      <c r="H19" s="76"/>
      <c r="I19" s="76"/>
      <c r="J19" s="138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4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252900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</mergeCells>
  <hyperlinks>
    <hyperlink ref="B21" r:id="rId1" xr:uid="{00000000-0004-0000-4700-000000000000}"/>
    <hyperlink ref="N1" location="'Home Page'!A1" display="Back" xr:uid="{00000000-0004-0000-4700-000001000000}"/>
  </hyperlinks>
  <pageMargins left="0" right="0" top="0" bottom="0" header="0" footer="0"/>
  <pageSetup paperSize="9" orientation="portrait" r:id="rId2"/>
  <drawing r:id="rId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X22"/>
  <sheetViews>
    <sheetView zoomScale="97" zoomScaleNormal="97" workbookViewId="0"/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 t="s">
        <v>174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44440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0</v>
      </c>
      <c r="P4" s="206">
        <f>W20</f>
        <v>0</v>
      </c>
      <c r="Q4" s="206">
        <f>X20</f>
        <v>0</v>
      </c>
      <c r="R4" s="208">
        <f>O4-P4-Q4</f>
        <v>0</v>
      </c>
      <c r="S4" s="210" t="e">
        <f>P4/O4</f>
        <v>#DIV/0!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9"/>
      <c r="D6" s="155"/>
      <c r="E6" s="158"/>
      <c r="F6" s="158"/>
      <c r="G6" s="158"/>
      <c r="H6" s="158"/>
      <c r="I6" s="158"/>
      <c r="J6" s="157">
        <f t="shared" ref="J6:J14" si="0">I6*H6</f>
        <v>0</v>
      </c>
      <c r="K6" s="72"/>
      <c r="L6" s="67"/>
      <c r="N6" s="170" t="s">
        <v>125</v>
      </c>
      <c r="O6" s="171"/>
      <c r="P6" s="172"/>
      <c r="Q6" s="179" t="e">
        <f>S4</f>
        <v>#DIV/0!</v>
      </c>
      <c r="R6" s="180"/>
      <c r="S6" s="181"/>
      <c r="W6" s="64">
        <f>IF($J6&gt;0,1,0)</f>
        <v>0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60"/>
      <c r="D7" s="156"/>
      <c r="E7" s="157"/>
      <c r="F7" s="157"/>
      <c r="G7" s="157"/>
      <c r="H7" s="157"/>
      <c r="I7" s="157"/>
      <c r="J7" s="157">
        <f t="shared" si="0"/>
        <v>0</v>
      </c>
      <c r="K7" s="77"/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0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60"/>
      <c r="D8" s="156"/>
      <c r="E8" s="157"/>
      <c r="F8" s="157"/>
      <c r="G8" s="157"/>
      <c r="H8" s="157"/>
      <c r="I8" s="157"/>
      <c r="J8" s="157">
        <f t="shared" si="0"/>
        <v>0</v>
      </c>
      <c r="K8" s="77"/>
      <c r="L8" s="67"/>
      <c r="N8" s="176"/>
      <c r="O8" s="177"/>
      <c r="P8" s="178"/>
      <c r="Q8" s="185"/>
      <c r="R8" s="186"/>
      <c r="S8" s="187"/>
      <c r="W8" s="64">
        <f t="shared" si="1"/>
        <v>0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60"/>
      <c r="D9" s="156"/>
      <c r="E9" s="157"/>
      <c r="F9" s="157"/>
      <c r="G9" s="157"/>
      <c r="H9" s="157"/>
      <c r="I9" s="157"/>
      <c r="J9" s="157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60"/>
      <c r="D10" s="156"/>
      <c r="E10" s="157"/>
      <c r="F10" s="157"/>
      <c r="G10" s="157"/>
      <c r="H10" s="157"/>
      <c r="I10" s="157"/>
      <c r="J10" s="157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60"/>
      <c r="D11" s="156"/>
      <c r="E11" s="157"/>
      <c r="F11" s="157"/>
      <c r="G11" s="157" t="s">
        <v>176</v>
      </c>
      <c r="H11" s="157"/>
      <c r="I11" s="157"/>
      <c r="J11" s="157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60"/>
      <c r="D12" s="156"/>
      <c r="E12" s="157"/>
      <c r="F12" s="157"/>
      <c r="G12" s="157"/>
      <c r="H12" s="157"/>
      <c r="I12" s="157"/>
      <c r="J12" s="157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60"/>
      <c r="D13" s="156"/>
      <c r="E13" s="156"/>
      <c r="F13" s="157"/>
      <c r="G13" s="157"/>
      <c r="H13" s="157"/>
      <c r="I13" s="157"/>
      <c r="J13" s="157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60"/>
      <c r="D14" s="156"/>
      <c r="E14" s="156"/>
      <c r="F14" s="157"/>
      <c r="G14" s="157"/>
      <c r="H14" s="157"/>
      <c r="I14" s="157"/>
      <c r="J14" s="157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60"/>
      <c r="D15" s="156"/>
      <c r="E15" s="156"/>
      <c r="F15" s="157"/>
      <c r="G15" s="157"/>
      <c r="H15" s="157"/>
      <c r="I15" s="157"/>
      <c r="J15" s="157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60"/>
      <c r="D16" s="156"/>
      <c r="E16" s="156"/>
      <c r="F16" s="157"/>
      <c r="G16" s="157"/>
      <c r="H16" s="157"/>
      <c r="I16" s="157"/>
      <c r="J16" s="157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60"/>
      <c r="D17" s="156"/>
      <c r="E17" s="156"/>
      <c r="F17" s="157"/>
      <c r="G17" s="157"/>
      <c r="H17" s="157"/>
      <c r="I17" s="157"/>
      <c r="J17" s="157">
        <f t="shared" si="4"/>
        <v>0</v>
      </c>
      <c r="K17" s="77"/>
      <c r="L17" s="67"/>
      <c r="M17" s="64" t="s">
        <v>176</v>
      </c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60"/>
      <c r="D18" s="156"/>
      <c r="E18" s="156"/>
      <c r="F18" s="157"/>
      <c r="G18" s="157"/>
      <c r="H18" s="157"/>
      <c r="I18" s="157"/>
      <c r="J18" s="157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60"/>
      <c r="D19" s="156"/>
      <c r="E19" s="156"/>
      <c r="F19" s="76"/>
      <c r="G19" s="76"/>
      <c r="H19" s="76"/>
      <c r="I19" s="76"/>
      <c r="J19" s="157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0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O2:O3"/>
    <mergeCell ref="P2:P3"/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</mergeCells>
  <hyperlinks>
    <hyperlink ref="B21" r:id="rId1" xr:uid="{00000000-0004-0000-4800-000000000000}"/>
    <hyperlink ref="N1" location="'Home Page'!A1" display="Back" xr:uid="{00000000-0004-0000-4800-000001000000}"/>
  </hyperlinks>
  <pageMargins left="0" right="0" top="0" bottom="0" header="0" footer="0"/>
  <pageSetup paperSize="9" orientation="portrait" r:id="rId2"/>
  <drawing r:id="rId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X22"/>
  <sheetViews>
    <sheetView zoomScale="97" zoomScaleNormal="97" workbookViewId="0">
      <selection activeCell="Q10" sqref="Q10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 t="s">
        <v>174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44470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3</v>
      </c>
      <c r="P4" s="206">
        <f>W20</f>
        <v>3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9">
        <v>44488</v>
      </c>
      <c r="D6" s="155" t="s">
        <v>10</v>
      </c>
      <c r="E6" s="158" t="s">
        <v>19</v>
      </c>
      <c r="F6" s="158">
        <v>47550</v>
      </c>
      <c r="G6" s="158">
        <v>47250</v>
      </c>
      <c r="H6" s="158">
        <v>300</v>
      </c>
      <c r="I6" s="158">
        <v>200</v>
      </c>
      <c r="J6" s="157">
        <f t="shared" ref="J6:J14" si="0">I6*H6</f>
        <v>60000</v>
      </c>
      <c r="K6" s="72" t="s">
        <v>156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60">
        <v>44488</v>
      </c>
      <c r="D7" s="156" t="s">
        <v>10</v>
      </c>
      <c r="E7" s="157" t="s">
        <v>26</v>
      </c>
      <c r="F7" s="157">
        <v>64400</v>
      </c>
      <c r="G7" s="157">
        <v>64120</v>
      </c>
      <c r="H7" s="157">
        <v>280</v>
      </c>
      <c r="I7" s="157">
        <v>60</v>
      </c>
      <c r="J7" s="157">
        <f t="shared" si="0"/>
        <v>16800</v>
      </c>
      <c r="K7" s="77" t="s">
        <v>157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60">
        <v>44489</v>
      </c>
      <c r="D8" s="156" t="s">
        <v>25</v>
      </c>
      <c r="E8" s="157" t="s">
        <v>22</v>
      </c>
      <c r="F8" s="157">
        <v>6150</v>
      </c>
      <c r="G8" s="157">
        <v>6250</v>
      </c>
      <c r="H8" s="157">
        <v>100</v>
      </c>
      <c r="I8" s="157">
        <v>200</v>
      </c>
      <c r="J8" s="157">
        <f t="shared" si="0"/>
        <v>20000</v>
      </c>
      <c r="K8" s="77" t="s">
        <v>156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60"/>
      <c r="D9" s="156"/>
      <c r="E9" s="157"/>
      <c r="F9" s="157"/>
      <c r="G9" s="157"/>
      <c r="H9" s="157"/>
      <c r="I9" s="157"/>
      <c r="J9" s="157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60"/>
      <c r="D10" s="156"/>
      <c r="E10" s="157"/>
      <c r="F10" s="157"/>
      <c r="G10" s="157"/>
      <c r="H10" s="157"/>
      <c r="I10" s="157"/>
      <c r="J10" s="157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60"/>
      <c r="D11" s="156"/>
      <c r="E11" s="157"/>
      <c r="F11" s="157"/>
      <c r="G11" s="157" t="s">
        <v>176</v>
      </c>
      <c r="H11" s="157"/>
      <c r="I11" s="157"/>
      <c r="J11" s="157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60"/>
      <c r="D12" s="156"/>
      <c r="E12" s="157"/>
      <c r="F12" s="157"/>
      <c r="G12" s="157"/>
      <c r="H12" s="157"/>
      <c r="I12" s="157"/>
      <c r="J12" s="157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60"/>
      <c r="D13" s="156"/>
      <c r="E13" s="156"/>
      <c r="F13" s="157"/>
      <c r="G13" s="157"/>
      <c r="H13" s="157"/>
      <c r="I13" s="157"/>
      <c r="J13" s="157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60"/>
      <c r="D14" s="156"/>
      <c r="E14" s="156"/>
      <c r="F14" s="157"/>
      <c r="G14" s="157"/>
      <c r="H14" s="157"/>
      <c r="I14" s="157"/>
      <c r="J14" s="157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60"/>
      <c r="D15" s="156"/>
      <c r="E15" s="156"/>
      <c r="F15" s="157"/>
      <c r="G15" s="157"/>
      <c r="H15" s="157"/>
      <c r="I15" s="157"/>
      <c r="J15" s="157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60"/>
      <c r="D16" s="156"/>
      <c r="E16" s="156"/>
      <c r="F16" s="157"/>
      <c r="G16" s="157"/>
      <c r="H16" s="157"/>
      <c r="I16" s="157"/>
      <c r="J16" s="157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60"/>
      <c r="D17" s="156"/>
      <c r="E17" s="156"/>
      <c r="F17" s="157"/>
      <c r="G17" s="157"/>
      <c r="H17" s="157"/>
      <c r="I17" s="157"/>
      <c r="J17" s="157">
        <f t="shared" si="4"/>
        <v>0</v>
      </c>
      <c r="K17" s="77"/>
      <c r="L17" s="67"/>
      <c r="M17" s="64" t="s">
        <v>176</v>
      </c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60"/>
      <c r="D18" s="156"/>
      <c r="E18" s="156"/>
      <c r="F18" s="157"/>
      <c r="G18" s="157"/>
      <c r="H18" s="157"/>
      <c r="I18" s="157"/>
      <c r="J18" s="157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60"/>
      <c r="D19" s="156"/>
      <c r="E19" s="156"/>
      <c r="F19" s="76"/>
      <c r="G19" s="76"/>
      <c r="H19" s="76"/>
      <c r="I19" s="76"/>
      <c r="J19" s="157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3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96800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  <mergeCell ref="N6:P8"/>
    <mergeCell ref="Q6:S8"/>
  </mergeCells>
  <hyperlinks>
    <hyperlink ref="B21" r:id="rId1" xr:uid="{00000000-0004-0000-4900-000000000000}"/>
    <hyperlink ref="N1" location="'Home Page'!A1" display="Back" xr:uid="{00000000-0004-0000-4900-000001000000}"/>
  </hyperlinks>
  <pageMargins left="0" right="0" top="0" bottom="0" header="0" footer="0"/>
  <pageSetup paperSize="9" orientation="portrait" r:id="rId2"/>
  <drawing r:id="rId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X22"/>
  <sheetViews>
    <sheetView topLeftCell="A4" zoomScale="97" zoomScaleNormal="97" workbookViewId="0">
      <selection activeCell="M22" sqref="M22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 t="s">
        <v>174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44501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4</v>
      </c>
      <c r="P4" s="206">
        <f>W20</f>
        <v>2</v>
      </c>
      <c r="Q4" s="206">
        <f>X20</f>
        <v>2</v>
      </c>
      <c r="R4" s="208">
        <f>O4-P4-Q4</f>
        <v>0</v>
      </c>
      <c r="S4" s="210">
        <f>P4/O4</f>
        <v>0.5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9">
        <v>44510</v>
      </c>
      <c r="D6" s="155" t="s">
        <v>10</v>
      </c>
      <c r="E6" s="158" t="s">
        <v>19</v>
      </c>
      <c r="F6" s="158">
        <v>48300</v>
      </c>
      <c r="G6" s="158">
        <v>48600</v>
      </c>
      <c r="H6" s="158">
        <v>-300</v>
      </c>
      <c r="I6" s="158">
        <v>200</v>
      </c>
      <c r="J6" s="157">
        <f t="shared" ref="J6:J14" si="0">I6*H6</f>
        <v>-60000</v>
      </c>
      <c r="K6" s="72" t="s">
        <v>46</v>
      </c>
      <c r="L6" s="67"/>
      <c r="N6" s="170" t="s">
        <v>125</v>
      </c>
      <c r="O6" s="171"/>
      <c r="P6" s="172"/>
      <c r="Q6" s="179">
        <f>S4</f>
        <v>0.5</v>
      </c>
      <c r="R6" s="180"/>
      <c r="S6" s="181"/>
      <c r="W6" s="64">
        <f>IF($J6&gt;0,1,0)</f>
        <v>0</v>
      </c>
      <c r="X6" s="64">
        <f>IF($J6&lt;0,1,0)</f>
        <v>1</v>
      </c>
    </row>
    <row r="7" spans="1:24" x14ac:dyDescent="0.3">
      <c r="A7" s="66"/>
      <c r="B7" s="148">
        <f>B6+1</f>
        <v>2</v>
      </c>
      <c r="C7" s="160">
        <v>44510</v>
      </c>
      <c r="D7" s="156" t="s">
        <v>10</v>
      </c>
      <c r="E7" s="157" t="s">
        <v>26</v>
      </c>
      <c r="F7" s="157">
        <v>64600</v>
      </c>
      <c r="G7" s="157">
        <v>65200</v>
      </c>
      <c r="H7" s="157">
        <f>64600-65200</f>
        <v>-600</v>
      </c>
      <c r="I7" s="157">
        <v>60</v>
      </c>
      <c r="J7" s="157">
        <f t="shared" si="0"/>
        <v>-36000</v>
      </c>
      <c r="K7" s="77" t="s">
        <v>46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0</v>
      </c>
      <c r="X7" s="64">
        <f t="shared" ref="X7:X19" si="2">IF($J7&lt;0,1,0)</f>
        <v>1</v>
      </c>
    </row>
    <row r="8" spans="1:24" ht="15" thickBot="1" x14ac:dyDescent="0.35">
      <c r="A8" s="66"/>
      <c r="B8" s="148">
        <f t="shared" ref="B8:B20" si="3">B7+1</f>
        <v>3</v>
      </c>
      <c r="C8" s="160">
        <v>44522</v>
      </c>
      <c r="D8" s="156" t="s">
        <v>10</v>
      </c>
      <c r="E8" s="157" t="s">
        <v>22</v>
      </c>
      <c r="F8" s="157">
        <v>5680</v>
      </c>
      <c r="G8" s="157">
        <v>5630</v>
      </c>
      <c r="H8" s="157">
        <f>5680-5630</f>
        <v>50</v>
      </c>
      <c r="I8" s="157">
        <v>200</v>
      </c>
      <c r="J8" s="157">
        <f t="shared" si="0"/>
        <v>10000</v>
      </c>
      <c r="K8" s="77" t="s">
        <v>157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60">
        <v>44522</v>
      </c>
      <c r="D9" s="156" t="s">
        <v>10</v>
      </c>
      <c r="E9" s="157" t="s">
        <v>54</v>
      </c>
      <c r="F9" s="157">
        <v>268</v>
      </c>
      <c r="G9" s="157">
        <v>266.75</v>
      </c>
      <c r="H9" s="157">
        <f>268-266.75</f>
        <v>1.25</v>
      </c>
      <c r="I9" s="157">
        <v>10000</v>
      </c>
      <c r="J9" s="157">
        <f t="shared" si="0"/>
        <v>12500</v>
      </c>
      <c r="K9" s="77" t="s">
        <v>157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60"/>
      <c r="D10" s="156"/>
      <c r="E10" s="157"/>
      <c r="F10" s="157"/>
      <c r="G10" s="157"/>
      <c r="H10" s="157"/>
      <c r="I10" s="157"/>
      <c r="J10" s="157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60"/>
      <c r="D11" s="156"/>
      <c r="E11" s="157"/>
      <c r="F11" s="157"/>
      <c r="G11" s="157" t="s">
        <v>176</v>
      </c>
      <c r="H11" s="157"/>
      <c r="I11" s="157"/>
      <c r="J11" s="157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60"/>
      <c r="D12" s="156"/>
      <c r="E12" s="157"/>
      <c r="F12" s="157"/>
      <c r="G12" s="157"/>
      <c r="H12" s="157"/>
      <c r="I12" s="157"/>
      <c r="J12" s="157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60"/>
      <c r="D13" s="156"/>
      <c r="E13" s="156"/>
      <c r="F13" s="157"/>
      <c r="G13" s="157"/>
      <c r="H13" s="157"/>
      <c r="I13" s="157"/>
      <c r="J13" s="157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60"/>
      <c r="D14" s="156"/>
      <c r="E14" s="156"/>
      <c r="F14" s="157"/>
      <c r="G14" s="157"/>
      <c r="H14" s="157"/>
      <c r="I14" s="157"/>
      <c r="J14" s="157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60"/>
      <c r="D15" s="156"/>
      <c r="E15" s="156"/>
      <c r="F15" s="157"/>
      <c r="G15" s="157"/>
      <c r="H15" s="157"/>
      <c r="I15" s="157"/>
      <c r="J15" s="157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60"/>
      <c r="D16" s="156"/>
      <c r="E16" s="156"/>
      <c r="F16" s="157"/>
      <c r="G16" s="157"/>
      <c r="H16" s="157"/>
      <c r="I16" s="157"/>
      <c r="J16" s="157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60"/>
      <c r="D17" s="156"/>
      <c r="E17" s="156"/>
      <c r="F17" s="157"/>
      <c r="G17" s="157"/>
      <c r="H17" s="157"/>
      <c r="I17" s="157"/>
      <c r="J17" s="157">
        <f t="shared" si="4"/>
        <v>0</v>
      </c>
      <c r="K17" s="77"/>
      <c r="L17" s="67"/>
      <c r="M17" s="64" t="s">
        <v>176</v>
      </c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60"/>
      <c r="D18" s="156"/>
      <c r="E18" s="156"/>
      <c r="F18" s="157"/>
      <c r="G18" s="157"/>
      <c r="H18" s="157"/>
      <c r="I18" s="157"/>
      <c r="J18" s="157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60"/>
      <c r="D19" s="156"/>
      <c r="E19" s="156"/>
      <c r="F19" s="76"/>
      <c r="G19" s="76"/>
      <c r="H19" s="76"/>
      <c r="I19" s="76"/>
      <c r="J19" s="157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2</v>
      </c>
      <c r="X20" s="64">
        <f>SUM(X6:X19)</f>
        <v>2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-73500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</mergeCells>
  <hyperlinks>
    <hyperlink ref="B21" r:id="rId1" xr:uid="{00000000-0004-0000-4A00-000000000000}"/>
    <hyperlink ref="N1" location="'Home Page'!A1" display="Back" xr:uid="{00000000-0004-0000-4A00-000001000000}"/>
  </hyperlinks>
  <pageMargins left="0" right="0" top="0" bottom="0" header="0" footer="0"/>
  <pageSetup paperSize="9" orientation="portrait" r:id="rId2"/>
  <drawing r:id="rId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X22"/>
  <sheetViews>
    <sheetView zoomScale="97" zoomScaleNormal="97" workbookViewId="0">
      <selection activeCell="M16" sqref="M16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 t="s">
        <v>174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44531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5</v>
      </c>
      <c r="P4" s="206">
        <f>W20</f>
        <v>5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9">
        <v>44533</v>
      </c>
      <c r="D6" s="155" t="s">
        <v>25</v>
      </c>
      <c r="E6" s="158" t="s">
        <v>22</v>
      </c>
      <c r="F6" s="158">
        <v>5130</v>
      </c>
      <c r="G6" s="158">
        <v>5350</v>
      </c>
      <c r="H6" s="158">
        <f>5350-5130</f>
        <v>220</v>
      </c>
      <c r="I6" s="158">
        <v>200</v>
      </c>
      <c r="J6" s="157">
        <f t="shared" ref="J6:J14" si="0">I6*H6</f>
        <v>44000</v>
      </c>
      <c r="K6" s="72" t="s">
        <v>158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60">
        <v>44533</v>
      </c>
      <c r="D7" s="156" t="s">
        <v>25</v>
      </c>
      <c r="E7" s="157" t="s">
        <v>19</v>
      </c>
      <c r="F7" s="157">
        <v>47550</v>
      </c>
      <c r="G7" s="157">
        <v>48030</v>
      </c>
      <c r="H7" s="157">
        <f>48030-47550</f>
        <v>480</v>
      </c>
      <c r="I7" s="157">
        <v>200</v>
      </c>
      <c r="J7" s="157">
        <f t="shared" si="0"/>
        <v>96000</v>
      </c>
      <c r="K7" s="77" t="s">
        <v>159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60">
        <v>44540</v>
      </c>
      <c r="D8" s="156" t="s">
        <v>25</v>
      </c>
      <c r="E8" s="157" t="s">
        <v>54</v>
      </c>
      <c r="F8" s="157">
        <v>276</v>
      </c>
      <c r="G8" s="157">
        <v>280</v>
      </c>
      <c r="H8" s="157">
        <f>280-276</f>
        <v>4</v>
      </c>
      <c r="I8" s="157">
        <v>10000</v>
      </c>
      <c r="J8" s="157">
        <f t="shared" si="0"/>
        <v>40000</v>
      </c>
      <c r="K8" s="77" t="s">
        <v>156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60">
        <v>44550</v>
      </c>
      <c r="D9" s="156" t="s">
        <v>25</v>
      </c>
      <c r="E9" s="157" t="s">
        <v>22</v>
      </c>
      <c r="F9" s="157">
        <v>5160</v>
      </c>
      <c r="G9" s="157">
        <v>5287</v>
      </c>
      <c r="H9" s="157">
        <f>5287-5160</f>
        <v>127</v>
      </c>
      <c r="I9" s="157">
        <v>200</v>
      </c>
      <c r="J9" s="157">
        <f t="shared" si="0"/>
        <v>25400</v>
      </c>
      <c r="K9" s="77" t="s">
        <v>159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60">
        <v>44558</v>
      </c>
      <c r="D10" s="156" t="s">
        <v>10</v>
      </c>
      <c r="E10" s="157" t="s">
        <v>22</v>
      </c>
      <c r="F10" s="157">
        <v>5760</v>
      </c>
      <c r="G10" s="157">
        <v>5660</v>
      </c>
      <c r="H10" s="157">
        <f>5760-5660</f>
        <v>100</v>
      </c>
      <c r="I10" s="157">
        <v>200</v>
      </c>
      <c r="J10" s="157">
        <f t="shared" si="0"/>
        <v>20000</v>
      </c>
      <c r="K10" s="77" t="s">
        <v>156</v>
      </c>
      <c r="L10" s="67"/>
      <c r="W10" s="64">
        <f t="shared" si="1"/>
        <v>1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60"/>
      <c r="D11" s="156"/>
      <c r="E11" s="157"/>
      <c r="F11" s="157"/>
      <c r="G11" s="157"/>
      <c r="H11" s="157"/>
      <c r="I11" s="157"/>
      <c r="J11" s="157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60"/>
      <c r="D12" s="156"/>
      <c r="E12" s="157"/>
      <c r="F12" s="157"/>
      <c r="G12" s="157"/>
      <c r="H12" s="157"/>
      <c r="I12" s="157"/>
      <c r="J12" s="157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60"/>
      <c r="D13" s="156"/>
      <c r="E13" s="156"/>
      <c r="F13" s="157"/>
      <c r="G13" s="157"/>
      <c r="H13" s="157"/>
      <c r="I13" s="157"/>
      <c r="J13" s="157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60"/>
      <c r="D14" s="156"/>
      <c r="E14" s="156"/>
      <c r="F14" s="157"/>
      <c r="G14" s="157"/>
      <c r="H14" s="157"/>
      <c r="I14" s="157"/>
      <c r="J14" s="157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60"/>
      <c r="D15" s="156"/>
      <c r="E15" s="156"/>
      <c r="F15" s="157"/>
      <c r="G15" s="157"/>
      <c r="H15" s="157"/>
      <c r="I15" s="157"/>
      <c r="J15" s="157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60"/>
      <c r="D16" s="156"/>
      <c r="E16" s="156"/>
      <c r="F16" s="157"/>
      <c r="G16" s="157"/>
      <c r="H16" s="157"/>
      <c r="I16" s="157"/>
      <c r="J16" s="157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60"/>
      <c r="D17" s="156"/>
      <c r="E17" s="156"/>
      <c r="F17" s="157"/>
      <c r="G17" s="157"/>
      <c r="H17" s="157"/>
      <c r="I17" s="157"/>
      <c r="J17" s="157">
        <f t="shared" si="4"/>
        <v>0</v>
      </c>
      <c r="K17" s="77"/>
      <c r="L17" s="67"/>
      <c r="M17" s="64" t="s">
        <v>176</v>
      </c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60"/>
      <c r="D18" s="156"/>
      <c r="E18" s="156"/>
      <c r="F18" s="157"/>
      <c r="G18" s="157"/>
      <c r="H18" s="157"/>
      <c r="I18" s="157"/>
      <c r="J18" s="157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60"/>
      <c r="D19" s="156"/>
      <c r="E19" s="156"/>
      <c r="F19" s="76"/>
      <c r="G19" s="76"/>
      <c r="H19" s="76"/>
      <c r="I19" s="76"/>
      <c r="J19" s="157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5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225400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  <mergeCell ref="N6:P8"/>
    <mergeCell ref="Q6:S8"/>
  </mergeCells>
  <hyperlinks>
    <hyperlink ref="B21" r:id="rId1" xr:uid="{00000000-0004-0000-4B00-000000000000}"/>
    <hyperlink ref="N1" location="'Home Page'!A1" display="Back" xr:uid="{00000000-0004-0000-4B00-000001000000}"/>
  </hyperlinks>
  <pageMargins left="0" right="0" top="0" bottom="0" header="0" footer="0"/>
  <pageSetup paperSize="9" orientation="portrait" r:id="rId2"/>
  <drawing r:id="rId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X22"/>
  <sheetViews>
    <sheetView zoomScale="97" zoomScaleNormal="97" workbookViewId="0">
      <selection activeCell="C11" sqref="C11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 t="s">
        <v>174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44562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5</v>
      </c>
      <c r="P4" s="206">
        <f>W20</f>
        <v>5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9">
        <v>44565</v>
      </c>
      <c r="D6" s="155" t="s">
        <v>10</v>
      </c>
      <c r="E6" s="158" t="s">
        <v>22</v>
      </c>
      <c r="F6" s="158">
        <v>5730</v>
      </c>
      <c r="G6" s="158">
        <v>5690</v>
      </c>
      <c r="H6" s="158">
        <f>5730-5690</f>
        <v>40</v>
      </c>
      <c r="I6" s="158">
        <v>200</v>
      </c>
      <c r="J6" s="157">
        <f t="shared" ref="J6:J14" si="0">I6*H6</f>
        <v>8000</v>
      </c>
      <c r="K6" s="72" t="s">
        <v>157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60">
        <v>44567</v>
      </c>
      <c r="D7" s="156" t="s">
        <v>25</v>
      </c>
      <c r="E7" s="157" t="s">
        <v>19</v>
      </c>
      <c r="F7" s="157">
        <v>47600</v>
      </c>
      <c r="G7" s="157">
        <v>47470</v>
      </c>
      <c r="H7" s="157">
        <f>47600-47470</f>
        <v>130</v>
      </c>
      <c r="I7" s="157">
        <v>200</v>
      </c>
      <c r="J7" s="157">
        <f t="shared" si="0"/>
        <v>26000</v>
      </c>
      <c r="K7" s="77" t="s">
        <v>157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60">
        <v>44567</v>
      </c>
      <c r="D8" s="156" t="s">
        <v>25</v>
      </c>
      <c r="E8" s="157" t="s">
        <v>26</v>
      </c>
      <c r="F8" s="157">
        <v>60800</v>
      </c>
      <c r="G8" s="157">
        <v>61200</v>
      </c>
      <c r="H8" s="157">
        <f>61200-60800</f>
        <v>400</v>
      </c>
      <c r="I8" s="157">
        <v>200</v>
      </c>
      <c r="J8" s="157">
        <f t="shared" si="0"/>
        <v>80000</v>
      </c>
      <c r="K8" s="77" t="s">
        <v>156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60">
        <v>44574</v>
      </c>
      <c r="D9" s="156" t="s">
        <v>10</v>
      </c>
      <c r="E9" s="157" t="s">
        <v>22</v>
      </c>
      <c r="F9" s="157">
        <v>6100</v>
      </c>
      <c r="G9" s="157">
        <v>6046</v>
      </c>
      <c r="H9" s="157">
        <f>6100-6046</f>
        <v>54</v>
      </c>
      <c r="I9" s="157">
        <v>200</v>
      </c>
      <c r="J9" s="157">
        <f t="shared" si="0"/>
        <v>10800</v>
      </c>
      <c r="K9" s="77" t="s">
        <v>157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60">
        <v>44579</v>
      </c>
      <c r="D10" s="156" t="s">
        <v>10</v>
      </c>
      <c r="E10" s="157" t="s">
        <v>22</v>
      </c>
      <c r="F10" s="157">
        <v>6360</v>
      </c>
      <c r="G10" s="157">
        <v>6303</v>
      </c>
      <c r="H10" s="157">
        <v>57</v>
      </c>
      <c r="I10" s="157">
        <v>200</v>
      </c>
      <c r="J10" s="157">
        <f t="shared" si="0"/>
        <v>11400</v>
      </c>
      <c r="K10" s="77" t="s">
        <v>156</v>
      </c>
      <c r="L10" s="67"/>
      <c r="W10" s="64">
        <f t="shared" si="1"/>
        <v>1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60"/>
      <c r="D11" s="156"/>
      <c r="E11" s="157"/>
      <c r="F11" s="157"/>
      <c r="G11" s="157"/>
      <c r="H11" s="157"/>
      <c r="I11" s="157"/>
      <c r="J11" s="157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60"/>
      <c r="D12" s="156"/>
      <c r="E12" s="157"/>
      <c r="F12" s="157"/>
      <c r="G12" s="157"/>
      <c r="H12" s="157"/>
      <c r="I12" s="157"/>
      <c r="J12" s="157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60"/>
      <c r="D13" s="156"/>
      <c r="E13" s="156"/>
      <c r="F13" s="157"/>
      <c r="G13" s="157"/>
      <c r="H13" s="157"/>
      <c r="I13" s="157"/>
      <c r="J13" s="157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60"/>
      <c r="D14" s="156"/>
      <c r="E14" s="156"/>
      <c r="F14" s="157"/>
      <c r="G14" s="157"/>
      <c r="H14" s="157"/>
      <c r="I14" s="157"/>
      <c r="J14" s="157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60"/>
      <c r="D15" s="156"/>
      <c r="E15" s="156"/>
      <c r="F15" s="157"/>
      <c r="G15" s="157"/>
      <c r="H15" s="157"/>
      <c r="I15" s="157"/>
      <c r="J15" s="157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60"/>
      <c r="D16" s="156"/>
      <c r="E16" s="156"/>
      <c r="F16" s="157"/>
      <c r="G16" s="157"/>
      <c r="H16" s="157"/>
      <c r="I16" s="157"/>
      <c r="J16" s="157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60"/>
      <c r="D17" s="156"/>
      <c r="E17" s="156"/>
      <c r="F17" s="157"/>
      <c r="G17" s="157"/>
      <c r="H17" s="157"/>
      <c r="I17" s="157"/>
      <c r="J17" s="157">
        <f t="shared" si="4"/>
        <v>0</v>
      </c>
      <c r="K17" s="77"/>
      <c r="L17" s="67"/>
      <c r="M17" s="64" t="s">
        <v>176</v>
      </c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60"/>
      <c r="D18" s="156"/>
      <c r="E18" s="156"/>
      <c r="F18" s="157"/>
      <c r="G18" s="157"/>
      <c r="H18" s="157"/>
      <c r="I18" s="157"/>
      <c r="J18" s="157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60"/>
      <c r="D19" s="156"/>
      <c r="E19" s="156"/>
      <c r="F19" s="76"/>
      <c r="G19" s="76"/>
      <c r="H19" s="76"/>
      <c r="I19" s="76"/>
      <c r="J19" s="157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5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136200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O2:O3"/>
    <mergeCell ref="P2:P3"/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</mergeCells>
  <hyperlinks>
    <hyperlink ref="B21" r:id="rId1" xr:uid="{00000000-0004-0000-4C00-000000000000}"/>
    <hyperlink ref="N1" location="'Home Page'!A1" display="Back" xr:uid="{00000000-0004-0000-4C00-000001000000}"/>
  </hyperlinks>
  <pageMargins left="0" right="0" top="0" bottom="0" header="0" footer="0"/>
  <pageSetup paperSize="9" orientation="portrait" r:id="rId2"/>
  <drawing r:id="rId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X22"/>
  <sheetViews>
    <sheetView zoomScale="97" zoomScaleNormal="97" workbookViewId="0">
      <selection activeCell="N11" sqref="N11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 t="s">
        <v>174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44593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5</v>
      </c>
      <c r="P4" s="206">
        <f>W20</f>
        <v>5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9">
        <v>44603</v>
      </c>
      <c r="D6" s="155" t="s">
        <v>10</v>
      </c>
      <c r="E6" s="158" t="s">
        <v>22</v>
      </c>
      <c r="F6" s="158">
        <v>6820</v>
      </c>
      <c r="G6" s="158">
        <v>6760</v>
      </c>
      <c r="H6" s="158">
        <f>6820-6760</f>
        <v>60</v>
      </c>
      <c r="I6" s="158">
        <v>200</v>
      </c>
      <c r="J6" s="157">
        <f t="shared" ref="J6:J14" si="0">I6*H6</f>
        <v>12000</v>
      </c>
      <c r="K6" s="72" t="s">
        <v>157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60">
        <v>44614</v>
      </c>
      <c r="D7" s="156" t="s">
        <v>10</v>
      </c>
      <c r="E7" s="157" t="s">
        <v>19</v>
      </c>
      <c r="F7" s="157">
        <v>50250</v>
      </c>
      <c r="G7" s="157">
        <v>50030</v>
      </c>
      <c r="H7" s="157">
        <v>220</v>
      </c>
      <c r="I7" s="157">
        <v>200</v>
      </c>
      <c r="J7" s="157">
        <f t="shared" si="0"/>
        <v>44000</v>
      </c>
      <c r="K7" s="77" t="s">
        <v>157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60">
        <v>44614</v>
      </c>
      <c r="D8" s="156" t="s">
        <v>10</v>
      </c>
      <c r="E8" s="157" t="s">
        <v>22</v>
      </c>
      <c r="F8" s="157">
        <v>7040</v>
      </c>
      <c r="G8" s="157">
        <v>6840</v>
      </c>
      <c r="H8" s="157">
        <f>7040-6840</f>
        <v>200</v>
      </c>
      <c r="I8" s="157">
        <v>200</v>
      </c>
      <c r="J8" s="157">
        <f t="shared" si="0"/>
        <v>40000</v>
      </c>
      <c r="K8" s="77" t="s">
        <v>158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60">
        <v>44617</v>
      </c>
      <c r="D9" s="156" t="s">
        <v>10</v>
      </c>
      <c r="E9" s="157" t="s">
        <v>22</v>
      </c>
      <c r="F9" s="157">
        <v>7020</v>
      </c>
      <c r="G9" s="157">
        <v>6942</v>
      </c>
      <c r="H9" s="157">
        <f>7020-6942</f>
        <v>78</v>
      </c>
      <c r="I9" s="157">
        <v>200</v>
      </c>
      <c r="J9" s="157">
        <f t="shared" si="0"/>
        <v>15600</v>
      </c>
      <c r="K9" s="77" t="s">
        <v>157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60">
        <v>44620</v>
      </c>
      <c r="D10" s="156" t="s">
        <v>10</v>
      </c>
      <c r="E10" s="157" t="s">
        <v>19</v>
      </c>
      <c r="F10" s="157">
        <v>50650</v>
      </c>
      <c r="G10" s="157">
        <v>50430</v>
      </c>
      <c r="H10" s="157">
        <f>50650-50430</f>
        <v>220</v>
      </c>
      <c r="I10" s="157">
        <v>200</v>
      </c>
      <c r="J10" s="157">
        <f t="shared" si="0"/>
        <v>44000</v>
      </c>
      <c r="K10" s="77" t="s">
        <v>157</v>
      </c>
      <c r="L10" s="67"/>
      <c r="W10" s="64">
        <f t="shared" si="1"/>
        <v>1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60"/>
      <c r="D11" s="156"/>
      <c r="E11" s="157"/>
      <c r="F11" s="157"/>
      <c r="G11" s="157"/>
      <c r="H11" s="157"/>
      <c r="I11" s="157"/>
      <c r="J11" s="157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60"/>
      <c r="D12" s="156"/>
      <c r="E12" s="157"/>
      <c r="F12" s="157"/>
      <c r="G12" s="157"/>
      <c r="H12" s="157"/>
      <c r="I12" s="157"/>
      <c r="J12" s="157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60"/>
      <c r="D13" s="156"/>
      <c r="E13" s="156"/>
      <c r="F13" s="157"/>
      <c r="G13" s="157"/>
      <c r="H13" s="157"/>
      <c r="I13" s="157"/>
      <c r="J13" s="157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60"/>
      <c r="D14" s="156"/>
      <c r="E14" s="156"/>
      <c r="F14" s="157"/>
      <c r="G14" s="157"/>
      <c r="H14" s="157"/>
      <c r="I14" s="157"/>
      <c r="J14" s="157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60"/>
      <c r="D15" s="156"/>
      <c r="E15" s="156"/>
      <c r="F15" s="157"/>
      <c r="G15" s="157"/>
      <c r="H15" s="157"/>
      <c r="I15" s="157"/>
      <c r="J15" s="157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60"/>
      <c r="D16" s="156"/>
      <c r="E16" s="156"/>
      <c r="F16" s="157"/>
      <c r="G16" s="157"/>
      <c r="H16" s="157"/>
      <c r="I16" s="157"/>
      <c r="J16" s="157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60"/>
      <c r="D17" s="156"/>
      <c r="E17" s="156"/>
      <c r="F17" s="157"/>
      <c r="G17" s="157"/>
      <c r="H17" s="157"/>
      <c r="I17" s="157"/>
      <c r="J17" s="157">
        <f t="shared" si="4"/>
        <v>0</v>
      </c>
      <c r="K17" s="77"/>
      <c r="L17" s="67"/>
      <c r="M17" s="64" t="s">
        <v>176</v>
      </c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60"/>
      <c r="D18" s="156"/>
      <c r="E18" s="156"/>
      <c r="F18" s="157"/>
      <c r="G18" s="157"/>
      <c r="H18" s="157"/>
      <c r="I18" s="157"/>
      <c r="J18" s="157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60"/>
      <c r="D19" s="156"/>
      <c r="E19" s="156"/>
      <c r="F19" s="76"/>
      <c r="G19" s="76"/>
      <c r="H19" s="76"/>
      <c r="I19" s="76"/>
      <c r="J19" s="157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5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155600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</mergeCells>
  <hyperlinks>
    <hyperlink ref="B21" r:id="rId1" xr:uid="{00000000-0004-0000-4D00-000000000000}"/>
    <hyperlink ref="N1" location="'Home Page'!A1" display="Back" xr:uid="{00000000-0004-0000-4D00-000001000000}"/>
  </hyperlinks>
  <pageMargins left="0" right="0" top="0" bottom="0" header="0" footer="0"/>
  <pageSetup paperSize="9" orientation="portrait" r:id="rId2"/>
  <drawing r:id="rId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X22"/>
  <sheetViews>
    <sheetView zoomScale="97" zoomScaleNormal="97" workbookViewId="0">
      <selection activeCell="M16" sqref="M16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 t="s">
        <v>174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44621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7</v>
      </c>
      <c r="P4" s="206">
        <f>W20</f>
        <v>6</v>
      </c>
      <c r="Q4" s="206">
        <f>X20</f>
        <v>1</v>
      </c>
      <c r="R4" s="208">
        <f>O4-P4-Q4</f>
        <v>0</v>
      </c>
      <c r="S4" s="210">
        <f>P4/O4</f>
        <v>0.8571428571428571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9">
        <v>44628</v>
      </c>
      <c r="D6" s="155" t="s">
        <v>10</v>
      </c>
      <c r="E6" s="158" t="s">
        <v>22</v>
      </c>
      <c r="F6" s="158">
        <v>9290</v>
      </c>
      <c r="G6" s="158">
        <v>9243</v>
      </c>
      <c r="H6" s="158">
        <f>9290-9243</f>
        <v>47</v>
      </c>
      <c r="I6" s="158">
        <v>200</v>
      </c>
      <c r="J6" s="157">
        <f t="shared" ref="J6:J14" si="0">I6*H6</f>
        <v>9400</v>
      </c>
      <c r="K6" s="72" t="s">
        <v>157</v>
      </c>
      <c r="L6" s="67"/>
      <c r="N6" s="170" t="s">
        <v>125</v>
      </c>
      <c r="O6" s="171"/>
      <c r="P6" s="172"/>
      <c r="Q6" s="179">
        <f>S4</f>
        <v>0.8571428571428571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60">
        <v>44631</v>
      </c>
      <c r="D7" s="156" t="s">
        <v>25</v>
      </c>
      <c r="E7" s="157" t="s">
        <v>54</v>
      </c>
      <c r="F7" s="157">
        <v>318</v>
      </c>
      <c r="G7" s="157">
        <v>320</v>
      </c>
      <c r="H7" s="157">
        <v>2</v>
      </c>
      <c r="I7" s="157">
        <v>10000</v>
      </c>
      <c r="J7" s="157">
        <f t="shared" si="0"/>
        <v>20000</v>
      </c>
      <c r="K7" s="77" t="s">
        <v>157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60">
        <v>44631</v>
      </c>
      <c r="D8" s="156" t="s">
        <v>10</v>
      </c>
      <c r="E8" s="157" t="s">
        <v>22</v>
      </c>
      <c r="F8" s="157">
        <v>8150</v>
      </c>
      <c r="G8" s="157">
        <v>8050</v>
      </c>
      <c r="H8" s="157">
        <f>8150-8050</f>
        <v>100</v>
      </c>
      <c r="I8" s="157">
        <v>200</v>
      </c>
      <c r="J8" s="157">
        <f t="shared" si="0"/>
        <v>20000</v>
      </c>
      <c r="K8" s="77" t="s">
        <v>156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60">
        <v>44641</v>
      </c>
      <c r="D9" s="156" t="s">
        <v>10</v>
      </c>
      <c r="E9" s="157" t="s">
        <v>22</v>
      </c>
      <c r="F9" s="157">
        <v>8300</v>
      </c>
      <c r="G9" s="157">
        <v>8200</v>
      </c>
      <c r="H9" s="157">
        <v>100</v>
      </c>
      <c r="I9" s="157">
        <v>200</v>
      </c>
      <c r="J9" s="157">
        <f t="shared" si="0"/>
        <v>20000</v>
      </c>
      <c r="K9" s="77" t="s">
        <v>156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60">
        <v>44643</v>
      </c>
      <c r="D10" s="156" t="s">
        <v>10</v>
      </c>
      <c r="E10" s="157" t="s">
        <v>54</v>
      </c>
      <c r="F10" s="157">
        <v>333</v>
      </c>
      <c r="G10" s="157">
        <v>337</v>
      </c>
      <c r="H10" s="157">
        <v>-4</v>
      </c>
      <c r="I10" s="157">
        <v>5000</v>
      </c>
      <c r="J10" s="157">
        <f t="shared" si="0"/>
        <v>-20000</v>
      </c>
      <c r="K10" s="77" t="s">
        <v>46</v>
      </c>
      <c r="L10" s="67"/>
      <c r="W10" s="64">
        <f t="shared" si="1"/>
        <v>0</v>
      </c>
      <c r="X10" s="64">
        <f t="shared" si="2"/>
        <v>1</v>
      </c>
    </row>
    <row r="11" spans="1:24" ht="15" thickBot="1" x14ac:dyDescent="0.35">
      <c r="A11" s="66"/>
      <c r="B11" s="148">
        <f t="shared" si="3"/>
        <v>6</v>
      </c>
      <c r="C11" s="160">
        <v>44649</v>
      </c>
      <c r="D11" s="156" t="s">
        <v>25</v>
      </c>
      <c r="E11" s="157" t="s">
        <v>19</v>
      </c>
      <c r="F11" s="157">
        <v>50600</v>
      </c>
      <c r="G11" s="157">
        <v>51200</v>
      </c>
      <c r="H11" s="157">
        <f>51200-50600</f>
        <v>600</v>
      </c>
      <c r="I11" s="157">
        <v>200</v>
      </c>
      <c r="J11" s="157">
        <f t="shared" si="0"/>
        <v>120000</v>
      </c>
      <c r="K11" s="77" t="s">
        <v>158</v>
      </c>
      <c r="L11" s="67"/>
      <c r="W11" s="64">
        <f t="shared" si="1"/>
        <v>1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60">
        <v>44649</v>
      </c>
      <c r="D12" s="156" t="s">
        <v>25</v>
      </c>
      <c r="E12" s="157" t="s">
        <v>22</v>
      </c>
      <c r="F12" s="157">
        <v>7650</v>
      </c>
      <c r="G12" s="157">
        <v>7800</v>
      </c>
      <c r="H12" s="157">
        <f>7800-7650</f>
        <v>150</v>
      </c>
      <c r="I12" s="157">
        <v>200</v>
      </c>
      <c r="J12" s="157">
        <f t="shared" si="0"/>
        <v>30000</v>
      </c>
      <c r="K12" s="77" t="s">
        <v>156</v>
      </c>
      <c r="L12" s="67"/>
      <c r="N12" s="78"/>
      <c r="O12" s="79"/>
      <c r="P12" s="79"/>
      <c r="Q12" s="79"/>
      <c r="R12" s="79"/>
      <c r="S12" s="80"/>
      <c r="W12" s="64">
        <f t="shared" si="1"/>
        <v>1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60"/>
      <c r="D13" s="156"/>
      <c r="E13" s="156"/>
      <c r="F13" s="157"/>
      <c r="G13" s="157"/>
      <c r="H13" s="157"/>
      <c r="I13" s="157"/>
      <c r="J13" s="157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60"/>
      <c r="D14" s="156"/>
      <c r="E14" s="156"/>
      <c r="F14" s="157"/>
      <c r="G14" s="157"/>
      <c r="H14" s="157"/>
      <c r="I14" s="157"/>
      <c r="J14" s="157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60"/>
      <c r="D15" s="156"/>
      <c r="E15" s="156"/>
      <c r="F15" s="157"/>
      <c r="G15" s="157"/>
      <c r="H15" s="157"/>
      <c r="I15" s="157"/>
      <c r="J15" s="157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60"/>
      <c r="D16" s="156"/>
      <c r="E16" s="156"/>
      <c r="F16" s="157"/>
      <c r="G16" s="157"/>
      <c r="H16" s="157"/>
      <c r="I16" s="157"/>
      <c r="J16" s="157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60"/>
      <c r="D17" s="156"/>
      <c r="E17" s="156"/>
      <c r="F17" s="157"/>
      <c r="G17" s="157"/>
      <c r="H17" s="157"/>
      <c r="I17" s="157"/>
      <c r="J17" s="157">
        <f t="shared" si="4"/>
        <v>0</v>
      </c>
      <c r="K17" s="77"/>
      <c r="L17" s="67"/>
      <c r="M17" s="64" t="s">
        <v>176</v>
      </c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60"/>
      <c r="D18" s="156"/>
      <c r="E18" s="156"/>
      <c r="F18" s="157"/>
      <c r="G18" s="157"/>
      <c r="H18" s="157"/>
      <c r="I18" s="157"/>
      <c r="J18" s="157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60"/>
      <c r="D19" s="156"/>
      <c r="E19" s="156"/>
      <c r="F19" s="76"/>
      <c r="G19" s="76"/>
      <c r="H19" s="76"/>
      <c r="I19" s="76"/>
      <c r="J19" s="157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6</v>
      </c>
      <c r="X20" s="64">
        <f>SUM(X6:X19)</f>
        <v>1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199400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  <mergeCell ref="N6:P8"/>
    <mergeCell ref="Q6:S8"/>
  </mergeCells>
  <hyperlinks>
    <hyperlink ref="B21" r:id="rId1" xr:uid="{00000000-0004-0000-4E00-000000000000}"/>
    <hyperlink ref="N1" location="'Home Page'!A1" display="Back" xr:uid="{00000000-0004-0000-4E00-000001000000}"/>
  </hyperlinks>
  <pageMargins left="0" right="0" top="0" bottom="0" header="0" footer="0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7"/>
  <sheetViews>
    <sheetView workbookViewId="0">
      <selection activeCell="L2" sqref="L2"/>
    </sheetView>
  </sheetViews>
  <sheetFormatPr defaultColWidth="9.109375" defaultRowHeight="14.4" x14ac:dyDescent="0.3"/>
  <cols>
    <col min="1" max="1" width="9.33203125" style="1" customWidth="1"/>
    <col min="2" max="2" width="20.6640625" style="1" bestFit="1" customWidth="1"/>
    <col min="3" max="3" width="12.44140625" style="1" customWidth="1"/>
    <col min="4" max="4" width="21.5546875" style="1" bestFit="1" customWidth="1"/>
    <col min="5" max="5" width="13.44140625" style="1" customWidth="1"/>
    <col min="6" max="7" width="14.6640625" style="1" customWidth="1"/>
    <col min="8" max="8" width="15" style="1" customWidth="1"/>
    <col min="9" max="9" width="18.88671875" style="1" customWidth="1"/>
    <col min="10" max="10" width="24.109375" style="1" bestFit="1" customWidth="1"/>
    <col min="11" max="16384" width="9.109375" style="1"/>
  </cols>
  <sheetData>
    <row r="1" spans="1:12" ht="15" thickBot="1" x14ac:dyDescent="0.35">
      <c r="A1" s="36"/>
      <c r="B1" s="163"/>
      <c r="C1" s="163"/>
      <c r="D1" s="163"/>
      <c r="E1" s="163"/>
      <c r="F1" s="163"/>
      <c r="G1" s="163"/>
      <c r="H1" s="163"/>
      <c r="I1" s="163"/>
      <c r="J1" s="36"/>
      <c r="K1" s="36"/>
    </row>
    <row r="2" spans="1:12" s="25" customFormat="1" ht="34.200000000000003" thickBot="1" x14ac:dyDescent="0.35">
      <c r="A2" s="36" t="s">
        <v>0</v>
      </c>
      <c r="B2" s="164" t="s">
        <v>51</v>
      </c>
      <c r="C2" s="164"/>
      <c r="D2" s="164"/>
      <c r="E2" s="164"/>
      <c r="F2" s="164"/>
      <c r="G2" s="164"/>
      <c r="H2" s="164"/>
      <c r="I2" s="164"/>
      <c r="J2" s="14"/>
      <c r="K2" s="36"/>
      <c r="L2" s="65" t="s">
        <v>115</v>
      </c>
    </row>
    <row r="3" spans="1:12" ht="16.2" thickBot="1" x14ac:dyDescent="0.35">
      <c r="A3" s="6"/>
      <c r="B3" s="165" t="s">
        <v>64</v>
      </c>
      <c r="C3" s="165"/>
      <c r="D3" s="165"/>
      <c r="E3" s="165"/>
      <c r="F3" s="165"/>
      <c r="G3" s="165"/>
      <c r="H3" s="165"/>
      <c r="I3" s="165"/>
      <c r="J3" s="18"/>
      <c r="K3" s="6"/>
    </row>
    <row r="4" spans="1:12" ht="16.2" thickBot="1" x14ac:dyDescent="0.35">
      <c r="A4" s="6"/>
      <c r="B4" s="165" t="s">
        <v>53</v>
      </c>
      <c r="C4" s="165"/>
      <c r="D4" s="165"/>
      <c r="E4" s="165"/>
      <c r="F4" s="165"/>
      <c r="G4" s="165"/>
      <c r="H4" s="165"/>
      <c r="I4" s="165"/>
      <c r="J4" s="19"/>
      <c r="K4" s="6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20</v>
      </c>
      <c r="H5" s="4" t="s">
        <v>6</v>
      </c>
      <c r="I5" s="4" t="s">
        <v>7</v>
      </c>
      <c r="J5" s="16" t="s">
        <v>8</v>
      </c>
      <c r="K5" s="6"/>
    </row>
    <row r="6" spans="1:12" ht="25.8" x14ac:dyDescent="0.5">
      <c r="A6" s="6"/>
      <c r="B6" s="37">
        <v>42464</v>
      </c>
      <c r="C6" s="38" t="s">
        <v>10</v>
      </c>
      <c r="D6" s="38" t="s">
        <v>26</v>
      </c>
      <c r="E6" s="38">
        <v>35800</v>
      </c>
      <c r="F6" s="38">
        <v>36200</v>
      </c>
      <c r="G6" s="38">
        <v>-400</v>
      </c>
      <c r="H6" s="38">
        <v>60</v>
      </c>
      <c r="I6" s="38">
        <v>-24000</v>
      </c>
      <c r="J6" s="38" t="s">
        <v>46</v>
      </c>
      <c r="K6" s="6"/>
    </row>
    <row r="7" spans="1:12" ht="25.8" x14ac:dyDescent="0.5">
      <c r="A7" s="6"/>
      <c r="B7" s="37">
        <v>42678</v>
      </c>
      <c r="C7" s="38" t="s">
        <v>25</v>
      </c>
      <c r="D7" s="38" t="s">
        <v>19</v>
      </c>
      <c r="E7" s="38">
        <v>29300</v>
      </c>
      <c r="F7" s="38">
        <v>29500</v>
      </c>
      <c r="G7" s="38">
        <v>200</v>
      </c>
      <c r="H7" s="38">
        <v>200</v>
      </c>
      <c r="I7" s="38">
        <v>40000</v>
      </c>
      <c r="J7" s="38" t="s">
        <v>30</v>
      </c>
      <c r="K7" s="6"/>
    </row>
    <row r="8" spans="1:12" s="25" customFormat="1" ht="25.8" x14ac:dyDescent="0.5">
      <c r="A8" s="36"/>
      <c r="B8" s="38" t="s">
        <v>65</v>
      </c>
      <c r="C8" s="38" t="s">
        <v>25</v>
      </c>
      <c r="D8" s="38" t="s">
        <v>22</v>
      </c>
      <c r="E8" s="38">
        <v>2590</v>
      </c>
      <c r="F8" s="38">
        <v>2660</v>
      </c>
      <c r="G8" s="38">
        <v>65</v>
      </c>
      <c r="H8" s="38">
        <v>200</v>
      </c>
      <c r="I8" s="38">
        <v>13000</v>
      </c>
      <c r="J8" s="38" t="s">
        <v>30</v>
      </c>
      <c r="K8" s="36"/>
    </row>
    <row r="9" spans="1:12" s="25" customFormat="1" ht="25.8" x14ac:dyDescent="0.5">
      <c r="A9" s="36"/>
      <c r="B9" s="38" t="s">
        <v>65</v>
      </c>
      <c r="C9" s="38" t="s">
        <v>10</v>
      </c>
      <c r="D9" s="38" t="s">
        <v>19</v>
      </c>
      <c r="E9" s="38">
        <v>29100</v>
      </c>
      <c r="F9" s="38">
        <v>28950</v>
      </c>
      <c r="G9" s="38">
        <v>150</v>
      </c>
      <c r="H9" s="38">
        <v>200</v>
      </c>
      <c r="I9" s="38">
        <v>30000</v>
      </c>
      <c r="J9" s="38" t="s">
        <v>30</v>
      </c>
      <c r="K9" s="36"/>
    </row>
    <row r="10" spans="1:12" s="25" customFormat="1" ht="25.8" x14ac:dyDescent="0.5">
      <c r="A10" s="36"/>
      <c r="B10" s="38" t="s">
        <v>66</v>
      </c>
      <c r="C10" s="38" t="s">
        <v>25</v>
      </c>
      <c r="D10" s="38" t="s">
        <v>19</v>
      </c>
      <c r="E10" s="38">
        <v>29400</v>
      </c>
      <c r="F10" s="38">
        <v>29700</v>
      </c>
      <c r="G10" s="38">
        <v>300</v>
      </c>
      <c r="H10" s="38">
        <v>200</v>
      </c>
      <c r="I10" s="38">
        <v>60000</v>
      </c>
      <c r="J10" s="38" t="s">
        <v>30</v>
      </c>
      <c r="K10" s="36"/>
    </row>
    <row r="11" spans="1:12" ht="25.8" x14ac:dyDescent="0.5">
      <c r="A11" s="6"/>
      <c r="B11" s="38" t="s">
        <v>67</v>
      </c>
      <c r="C11" s="38" t="s">
        <v>25</v>
      </c>
      <c r="D11" s="38" t="s">
        <v>19</v>
      </c>
      <c r="E11" s="38">
        <v>29450</v>
      </c>
      <c r="F11" s="38">
        <v>30000</v>
      </c>
      <c r="G11" s="38">
        <v>540</v>
      </c>
      <c r="H11" s="38">
        <v>200</v>
      </c>
      <c r="I11" s="38">
        <v>108000</v>
      </c>
      <c r="J11" s="38" t="s">
        <v>21</v>
      </c>
      <c r="K11" s="6"/>
    </row>
    <row r="12" spans="1:12" ht="25.8" x14ac:dyDescent="0.5">
      <c r="A12" s="6"/>
      <c r="B12" s="38" t="s">
        <v>68</v>
      </c>
      <c r="C12" s="38" t="s">
        <v>25</v>
      </c>
      <c r="D12" s="38" t="s">
        <v>26</v>
      </c>
      <c r="E12" s="38">
        <v>40800</v>
      </c>
      <c r="F12" s="38">
        <v>41850</v>
      </c>
      <c r="G12" s="38">
        <v>1050</v>
      </c>
      <c r="H12" s="38">
        <v>60</v>
      </c>
      <c r="I12" s="38">
        <v>63000</v>
      </c>
      <c r="J12" s="38" t="s">
        <v>42</v>
      </c>
      <c r="K12" s="6"/>
    </row>
    <row r="13" spans="1:12" ht="25.8" x14ac:dyDescent="0.5">
      <c r="A13" s="6"/>
      <c r="B13" s="38"/>
      <c r="C13" s="38"/>
      <c r="D13" s="38"/>
      <c r="E13" s="38"/>
      <c r="F13" s="38"/>
      <c r="G13" s="38"/>
      <c r="H13" s="38"/>
      <c r="I13" s="39">
        <v>290000</v>
      </c>
      <c r="J13" s="38"/>
      <c r="K13" s="6"/>
    </row>
    <row r="14" spans="1:12" ht="25.8" x14ac:dyDescent="0.5">
      <c r="A14" s="6"/>
      <c r="B14" s="7"/>
      <c r="C14" s="11"/>
      <c r="D14" s="11"/>
      <c r="E14" s="8"/>
      <c r="F14" s="8"/>
      <c r="G14" s="8"/>
      <c r="H14" s="8"/>
      <c r="I14" s="9"/>
      <c r="J14" s="8"/>
      <c r="K14" s="6"/>
    </row>
    <row r="15" spans="1:12" ht="25.8" x14ac:dyDescent="0.5">
      <c r="A15" s="6"/>
      <c r="B15" s="7"/>
      <c r="C15" s="8"/>
      <c r="D15" s="8"/>
      <c r="E15" s="8"/>
      <c r="F15" s="8"/>
      <c r="G15" s="8"/>
      <c r="H15" s="8"/>
      <c r="I15" s="9"/>
      <c r="J15" s="8"/>
      <c r="K15" s="6"/>
    </row>
    <row r="16" spans="1:12" ht="25.8" x14ac:dyDescent="0.5">
      <c r="A16" s="6"/>
      <c r="B16" s="8"/>
      <c r="C16" s="8"/>
      <c r="D16" s="8"/>
      <c r="E16" s="8"/>
      <c r="F16" s="8"/>
      <c r="G16" s="8"/>
      <c r="H16" s="8"/>
      <c r="I16" s="8"/>
      <c r="J16" s="8"/>
      <c r="K16" s="6"/>
    </row>
    <row r="17" spans="1:11" ht="25.8" x14ac:dyDescent="0.5">
      <c r="A17" s="6"/>
      <c r="B17" s="8"/>
      <c r="C17" s="8"/>
      <c r="D17" s="8"/>
      <c r="E17" s="8"/>
      <c r="F17" s="8"/>
      <c r="G17" s="8"/>
      <c r="H17" s="8"/>
      <c r="I17" s="8"/>
      <c r="J17" s="8"/>
      <c r="K17" s="6"/>
    </row>
    <row r="18" spans="1:11" ht="25.8" x14ac:dyDescent="0.5">
      <c r="A18" s="6"/>
      <c r="B18" s="7"/>
      <c r="C18" s="8"/>
      <c r="D18" s="8"/>
      <c r="E18" s="8"/>
      <c r="F18" s="8"/>
      <c r="G18" s="8"/>
      <c r="H18" s="8"/>
      <c r="I18" s="8"/>
      <c r="J18" s="8"/>
      <c r="K18" s="6"/>
    </row>
    <row r="19" spans="1:11" ht="25.8" x14ac:dyDescent="0.5">
      <c r="A19" s="6"/>
      <c r="B19" s="7"/>
      <c r="C19" s="8"/>
      <c r="D19" s="8"/>
      <c r="E19" s="8"/>
      <c r="F19" s="8"/>
      <c r="G19" s="8"/>
      <c r="H19" s="8"/>
      <c r="I19" s="8"/>
      <c r="J19" s="8"/>
      <c r="K19" s="6"/>
    </row>
    <row r="20" spans="1:11" ht="28.8" x14ac:dyDescent="0.55000000000000004">
      <c r="A20" s="6"/>
      <c r="B20" s="7"/>
      <c r="C20" s="8"/>
      <c r="D20" s="8"/>
      <c r="E20" s="8"/>
      <c r="F20" s="8"/>
      <c r="G20" s="8"/>
      <c r="H20" s="8"/>
      <c r="I20" s="17"/>
      <c r="J20" s="8"/>
      <c r="K20" s="6"/>
    </row>
    <row r="21" spans="1:11" ht="28.8" x14ac:dyDescent="0.55000000000000004">
      <c r="A21" s="6"/>
      <c r="B21" s="7"/>
      <c r="C21" s="8"/>
      <c r="D21" s="8"/>
      <c r="E21" s="8"/>
      <c r="F21" s="8"/>
      <c r="G21" s="8"/>
      <c r="H21" s="8"/>
      <c r="I21" s="17"/>
      <c r="J21" s="8"/>
      <c r="K21" s="6"/>
    </row>
    <row r="22" spans="1:11" ht="25.8" x14ac:dyDescent="0.5">
      <c r="A22" s="6"/>
      <c r="B22" s="7"/>
      <c r="C22" s="8"/>
      <c r="D22" s="8"/>
      <c r="E22" s="8"/>
      <c r="F22" s="8"/>
      <c r="G22" s="8"/>
      <c r="H22" s="8"/>
      <c r="I22" s="9"/>
      <c r="J22" s="12"/>
      <c r="K22" s="6"/>
    </row>
    <row r="23" spans="1:11" ht="25.8" x14ac:dyDescent="0.5">
      <c r="A23" s="6"/>
      <c r="B23" s="10"/>
      <c r="C23" s="8"/>
      <c r="D23" s="8"/>
      <c r="E23" s="8"/>
      <c r="F23" s="8"/>
      <c r="G23" s="8"/>
      <c r="H23" s="8"/>
      <c r="I23" s="9"/>
      <c r="J23" s="8"/>
      <c r="K23" s="6"/>
    </row>
    <row r="24" spans="1:11" ht="25.8" x14ac:dyDescent="0.5">
      <c r="A24" s="6"/>
      <c r="B24" s="10"/>
      <c r="C24" s="8"/>
      <c r="D24" s="8"/>
      <c r="E24" s="8"/>
      <c r="F24" s="8"/>
      <c r="G24" s="8"/>
      <c r="H24" s="8"/>
      <c r="I24" s="9"/>
      <c r="J24" s="8"/>
      <c r="K24" s="6"/>
    </row>
    <row r="25" spans="1:11" ht="25.8" x14ac:dyDescent="0.5">
      <c r="A25" s="6"/>
      <c r="B25" s="10"/>
      <c r="C25" s="8"/>
      <c r="D25" s="8"/>
      <c r="E25" s="8"/>
      <c r="F25" s="8"/>
      <c r="G25" s="8"/>
      <c r="H25" s="8"/>
      <c r="I25" s="8"/>
      <c r="J25" s="8"/>
      <c r="K25" s="6"/>
    </row>
    <row r="26" spans="1:11" ht="25.8" x14ac:dyDescent="0.5">
      <c r="B26" s="10"/>
      <c r="C26" s="8"/>
      <c r="D26" s="8"/>
      <c r="E26" s="8"/>
      <c r="F26" s="8"/>
      <c r="G26" s="8"/>
      <c r="H26" s="8"/>
      <c r="I26" s="8"/>
      <c r="J26" s="8"/>
    </row>
    <row r="27" spans="1:11" ht="25.8" x14ac:dyDescent="0.5">
      <c r="I27" s="9"/>
      <c r="J27" s="9"/>
    </row>
  </sheetData>
  <mergeCells count="4">
    <mergeCell ref="B1:I1"/>
    <mergeCell ref="B2:I2"/>
    <mergeCell ref="B3:I3"/>
    <mergeCell ref="B4:I4"/>
  </mergeCells>
  <hyperlinks>
    <hyperlink ref="L2" location="'Home Page'!A1" display="Back" xr:uid="{00000000-0004-0000-0700-000000000000}"/>
  </hyperlink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X22"/>
  <sheetViews>
    <sheetView topLeftCell="A4" zoomScale="97" zoomScaleNormal="97" workbookViewId="0">
      <selection activeCell="C13" sqref="C13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 t="s">
        <v>174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44652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7</v>
      </c>
      <c r="P4" s="206">
        <f>W20</f>
        <v>7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9">
        <v>44656</v>
      </c>
      <c r="D6" s="155" t="s">
        <v>10</v>
      </c>
      <c r="E6" s="158" t="s">
        <v>22</v>
      </c>
      <c r="F6" s="158">
        <v>7850</v>
      </c>
      <c r="G6" s="158">
        <v>7650</v>
      </c>
      <c r="H6" s="158">
        <v>200</v>
      </c>
      <c r="I6" s="158">
        <v>200</v>
      </c>
      <c r="J6" s="157">
        <f t="shared" ref="J6:J14" si="0">I6*H6</f>
        <v>40000</v>
      </c>
      <c r="K6" s="72" t="s">
        <v>159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60">
        <v>44670</v>
      </c>
      <c r="D7" s="156" t="s">
        <v>25</v>
      </c>
      <c r="E7" s="157" t="s">
        <v>22</v>
      </c>
      <c r="F7" s="157">
        <v>7800</v>
      </c>
      <c r="G7" s="157">
        <v>7900</v>
      </c>
      <c r="H7" s="157">
        <v>100</v>
      </c>
      <c r="I7" s="157">
        <v>200</v>
      </c>
      <c r="J7" s="157">
        <f t="shared" si="0"/>
        <v>20000</v>
      </c>
      <c r="K7" s="77" t="s">
        <v>156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60">
        <v>44670</v>
      </c>
      <c r="D8" s="156" t="s">
        <v>25</v>
      </c>
      <c r="E8" s="157" t="s">
        <v>19</v>
      </c>
      <c r="F8" s="157">
        <v>52800</v>
      </c>
      <c r="G8" s="157">
        <v>52900</v>
      </c>
      <c r="H8" s="157">
        <v>100</v>
      </c>
      <c r="I8" s="157">
        <v>200</v>
      </c>
      <c r="J8" s="157">
        <f t="shared" si="0"/>
        <v>20000</v>
      </c>
      <c r="K8" s="77" t="s">
        <v>157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60">
        <v>44672</v>
      </c>
      <c r="D9" s="156" t="s">
        <v>25</v>
      </c>
      <c r="E9" s="157" t="s">
        <v>19</v>
      </c>
      <c r="F9" s="157">
        <v>52300</v>
      </c>
      <c r="G9" s="157">
        <v>52660</v>
      </c>
      <c r="H9" s="157">
        <f>52660-52300</f>
        <v>360</v>
      </c>
      <c r="I9" s="157">
        <v>200</v>
      </c>
      <c r="J9" s="157">
        <f t="shared" si="0"/>
        <v>72000</v>
      </c>
      <c r="K9" s="77" t="s">
        <v>157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60">
        <v>44672</v>
      </c>
      <c r="D10" s="156" t="s">
        <v>10</v>
      </c>
      <c r="E10" s="157" t="s">
        <v>22</v>
      </c>
      <c r="F10" s="157">
        <v>7850</v>
      </c>
      <c r="G10" s="157">
        <v>7807</v>
      </c>
      <c r="H10" s="157">
        <f>7850-7807</f>
        <v>43</v>
      </c>
      <c r="I10" s="157">
        <v>200</v>
      </c>
      <c r="J10" s="157">
        <f t="shared" si="0"/>
        <v>8600</v>
      </c>
      <c r="K10" s="77" t="s">
        <v>157</v>
      </c>
      <c r="L10" s="67"/>
      <c r="W10" s="64">
        <f t="shared" si="1"/>
        <v>1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60">
        <v>44673</v>
      </c>
      <c r="D11" s="156" t="s">
        <v>25</v>
      </c>
      <c r="E11" s="157" t="s">
        <v>19</v>
      </c>
      <c r="F11" s="157">
        <v>52300</v>
      </c>
      <c r="G11" s="157">
        <v>52660</v>
      </c>
      <c r="H11" s="157">
        <v>360</v>
      </c>
      <c r="I11" s="157">
        <v>200</v>
      </c>
      <c r="J11" s="157">
        <f t="shared" si="0"/>
        <v>72000</v>
      </c>
      <c r="K11" s="77" t="s">
        <v>159</v>
      </c>
      <c r="L11" s="67"/>
      <c r="W11" s="64">
        <f t="shared" si="1"/>
        <v>1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60">
        <v>44673</v>
      </c>
      <c r="D12" s="156" t="s">
        <v>10</v>
      </c>
      <c r="E12" s="157" t="s">
        <v>22</v>
      </c>
      <c r="F12" s="157">
        <v>7850</v>
      </c>
      <c r="G12" s="157">
        <v>7807</v>
      </c>
      <c r="H12" s="157">
        <v>43</v>
      </c>
      <c r="I12" s="157">
        <v>200</v>
      </c>
      <c r="J12" s="157">
        <f t="shared" si="0"/>
        <v>8600</v>
      </c>
      <c r="K12" s="77" t="s">
        <v>157</v>
      </c>
      <c r="L12" s="67"/>
      <c r="N12" s="78"/>
      <c r="O12" s="79"/>
      <c r="P12" s="79"/>
      <c r="Q12" s="79"/>
      <c r="R12" s="79"/>
      <c r="S12" s="80"/>
      <c r="W12" s="64">
        <f t="shared" si="1"/>
        <v>1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60"/>
      <c r="D13" s="156"/>
      <c r="E13" s="156"/>
      <c r="F13" s="157"/>
      <c r="G13" s="157"/>
      <c r="H13" s="157"/>
      <c r="I13" s="157"/>
      <c r="J13" s="157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60"/>
      <c r="D14" s="156"/>
      <c r="E14" s="156"/>
      <c r="F14" s="157"/>
      <c r="G14" s="157"/>
      <c r="H14" s="157"/>
      <c r="I14" s="157"/>
      <c r="J14" s="157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60"/>
      <c r="D15" s="156"/>
      <c r="E15" s="156"/>
      <c r="F15" s="157"/>
      <c r="G15" s="157"/>
      <c r="H15" s="157"/>
      <c r="I15" s="157"/>
      <c r="J15" s="157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60"/>
      <c r="D16" s="156"/>
      <c r="E16" s="156"/>
      <c r="F16" s="157"/>
      <c r="G16" s="157"/>
      <c r="H16" s="157"/>
      <c r="I16" s="157"/>
      <c r="J16" s="157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60"/>
      <c r="D17" s="156"/>
      <c r="E17" s="156"/>
      <c r="F17" s="157"/>
      <c r="G17" s="157"/>
      <c r="H17" s="157"/>
      <c r="I17" s="157"/>
      <c r="J17" s="157">
        <f t="shared" si="4"/>
        <v>0</v>
      </c>
      <c r="K17" s="77"/>
      <c r="L17" s="67"/>
      <c r="M17" s="64" t="s">
        <v>176</v>
      </c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60"/>
      <c r="D18" s="156"/>
      <c r="E18" s="156"/>
      <c r="F18" s="157"/>
      <c r="G18" s="157"/>
      <c r="H18" s="157"/>
      <c r="I18" s="157"/>
      <c r="J18" s="157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60"/>
      <c r="D19" s="156"/>
      <c r="E19" s="156"/>
      <c r="F19" s="76"/>
      <c r="G19" s="76"/>
      <c r="H19" s="76"/>
      <c r="I19" s="76"/>
      <c r="J19" s="157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7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241200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</mergeCells>
  <hyperlinks>
    <hyperlink ref="B21" r:id="rId1" xr:uid="{00000000-0004-0000-4F00-000000000000}"/>
    <hyperlink ref="N1" location="'Home Page'!A1" display="Back" xr:uid="{00000000-0004-0000-4F00-000001000000}"/>
  </hyperlinks>
  <pageMargins left="0" right="0" top="0" bottom="0" header="0" footer="0"/>
  <pageSetup paperSize="9" orientation="portrait" r:id="rId2"/>
  <drawing r:id="rId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X22"/>
  <sheetViews>
    <sheetView zoomScale="97" zoomScaleNormal="97" workbookViewId="0">
      <selection activeCell="C7" sqref="C7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 t="s">
        <v>174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44682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1</v>
      </c>
      <c r="P4" s="206">
        <f>W20</f>
        <v>1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9">
        <v>44697</v>
      </c>
      <c r="D6" s="155" t="s">
        <v>25</v>
      </c>
      <c r="E6" s="158" t="s">
        <v>19</v>
      </c>
      <c r="F6" s="158">
        <v>50100</v>
      </c>
      <c r="G6" s="158">
        <v>50500</v>
      </c>
      <c r="H6" s="158">
        <v>200</v>
      </c>
      <c r="I6" s="158">
        <v>200</v>
      </c>
      <c r="J6" s="157">
        <f t="shared" ref="J6:J14" si="0">I6*H6</f>
        <v>40000</v>
      </c>
      <c r="K6" s="72" t="s">
        <v>156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60"/>
      <c r="D7" s="156"/>
      <c r="E7" s="157"/>
      <c r="F7" s="157"/>
      <c r="G7" s="157"/>
      <c r="H7" s="157"/>
      <c r="I7" s="157"/>
      <c r="J7" s="157">
        <f t="shared" si="0"/>
        <v>0</v>
      </c>
      <c r="K7" s="77"/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0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60"/>
      <c r="D8" s="156"/>
      <c r="E8" s="157"/>
      <c r="F8" s="157"/>
      <c r="G8" s="157"/>
      <c r="H8" s="157"/>
      <c r="I8" s="157"/>
      <c r="J8" s="157">
        <f t="shared" si="0"/>
        <v>0</v>
      </c>
      <c r="K8" s="77"/>
      <c r="L8" s="67"/>
      <c r="N8" s="176"/>
      <c r="O8" s="177"/>
      <c r="P8" s="178"/>
      <c r="Q8" s="185"/>
      <c r="R8" s="186"/>
      <c r="S8" s="187"/>
      <c r="W8" s="64">
        <f t="shared" si="1"/>
        <v>0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60"/>
      <c r="D9" s="156"/>
      <c r="E9" s="157"/>
      <c r="F9" s="157"/>
      <c r="G9" s="157"/>
      <c r="H9" s="157"/>
      <c r="I9" s="157"/>
      <c r="J9" s="157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60"/>
      <c r="D10" s="156"/>
      <c r="E10" s="157"/>
      <c r="F10" s="157"/>
      <c r="G10" s="157"/>
      <c r="H10" s="157"/>
      <c r="I10" s="157"/>
      <c r="J10" s="157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60"/>
      <c r="D11" s="156"/>
      <c r="E11" s="157"/>
      <c r="F11" s="157"/>
      <c r="G11" s="157"/>
      <c r="H11" s="157"/>
      <c r="I11" s="157"/>
      <c r="J11" s="157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60"/>
      <c r="D12" s="156"/>
      <c r="E12" s="157"/>
      <c r="F12" s="157"/>
      <c r="G12" s="157"/>
      <c r="H12" s="157"/>
      <c r="I12" s="157"/>
      <c r="J12" s="157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60"/>
      <c r="D13" s="156"/>
      <c r="E13" s="156"/>
      <c r="F13" s="157"/>
      <c r="G13" s="157"/>
      <c r="H13" s="157"/>
      <c r="I13" s="157"/>
      <c r="J13" s="157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60"/>
      <c r="D14" s="156"/>
      <c r="E14" s="156"/>
      <c r="F14" s="157"/>
      <c r="G14" s="157"/>
      <c r="H14" s="157"/>
      <c r="I14" s="157"/>
      <c r="J14" s="157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60"/>
      <c r="D15" s="156"/>
      <c r="E15" s="156"/>
      <c r="F15" s="157"/>
      <c r="G15" s="157"/>
      <c r="H15" s="157"/>
      <c r="I15" s="157"/>
      <c r="J15" s="157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60"/>
      <c r="D16" s="156"/>
      <c r="E16" s="156"/>
      <c r="F16" s="157"/>
      <c r="G16" s="157"/>
      <c r="H16" s="157"/>
      <c r="I16" s="157"/>
      <c r="J16" s="157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60"/>
      <c r="D17" s="156"/>
      <c r="E17" s="156"/>
      <c r="F17" s="157"/>
      <c r="G17" s="157"/>
      <c r="H17" s="157"/>
      <c r="I17" s="157"/>
      <c r="J17" s="157">
        <f t="shared" si="4"/>
        <v>0</v>
      </c>
      <c r="K17" s="77"/>
      <c r="L17" s="67"/>
      <c r="M17" s="64" t="s">
        <v>176</v>
      </c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60"/>
      <c r="D18" s="156"/>
      <c r="E18" s="156"/>
      <c r="F18" s="157"/>
      <c r="G18" s="157"/>
      <c r="H18" s="157"/>
      <c r="I18" s="157"/>
      <c r="J18" s="157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60"/>
      <c r="D19" s="156"/>
      <c r="E19" s="156"/>
      <c r="F19" s="76"/>
      <c r="G19" s="76"/>
      <c r="H19" s="76"/>
      <c r="I19" s="76"/>
      <c r="J19" s="157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1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40000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O2:O3"/>
    <mergeCell ref="P2:P3"/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</mergeCells>
  <hyperlinks>
    <hyperlink ref="B21" r:id="rId1" xr:uid="{00000000-0004-0000-5000-000000000000}"/>
    <hyperlink ref="N1" location="'Home Page'!A1" display="Back" xr:uid="{00000000-0004-0000-5000-000001000000}"/>
  </hyperlinks>
  <pageMargins left="0" right="0" top="0" bottom="0" header="0" footer="0"/>
  <pageSetup paperSize="9" orientation="portrait" r:id="rId2"/>
  <drawing r:id="rId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X22"/>
  <sheetViews>
    <sheetView zoomScale="97" zoomScaleNormal="97" workbookViewId="0">
      <selection activeCell="I19" sqref="I19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 t="s">
        <v>174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44713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5</v>
      </c>
      <c r="P4" s="206">
        <f>W20</f>
        <v>5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9">
        <v>44719</v>
      </c>
      <c r="D6" s="155" t="s">
        <v>10</v>
      </c>
      <c r="E6" s="158" t="s">
        <v>22</v>
      </c>
      <c r="F6" s="158">
        <v>9200</v>
      </c>
      <c r="G6" s="158">
        <v>9164</v>
      </c>
      <c r="H6" s="158">
        <f>9200-9164</f>
        <v>36</v>
      </c>
      <c r="I6" s="158">
        <v>200</v>
      </c>
      <c r="J6" s="157">
        <f t="shared" ref="J6:J14" si="0">I6*H6</f>
        <v>7200</v>
      </c>
      <c r="K6" s="72" t="s">
        <v>157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60">
        <v>44727</v>
      </c>
      <c r="D7" s="156" t="s">
        <v>25</v>
      </c>
      <c r="E7" s="157" t="s">
        <v>19</v>
      </c>
      <c r="F7" s="157">
        <v>50400</v>
      </c>
      <c r="G7" s="157">
        <v>50800</v>
      </c>
      <c r="H7" s="157">
        <v>400</v>
      </c>
      <c r="I7" s="157">
        <v>200</v>
      </c>
      <c r="J7" s="157">
        <f t="shared" si="0"/>
        <v>80000</v>
      </c>
      <c r="K7" s="77" t="s">
        <v>157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60">
        <v>44727</v>
      </c>
      <c r="D8" s="156" t="s">
        <v>25</v>
      </c>
      <c r="E8" s="157" t="s">
        <v>54</v>
      </c>
      <c r="F8" s="157">
        <v>314</v>
      </c>
      <c r="G8" s="157">
        <v>322</v>
      </c>
      <c r="H8" s="157">
        <v>8</v>
      </c>
      <c r="I8" s="157">
        <v>10000</v>
      </c>
      <c r="J8" s="157">
        <f t="shared" si="0"/>
        <v>80000</v>
      </c>
      <c r="K8" s="77" t="s">
        <v>158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60">
        <v>44739</v>
      </c>
      <c r="D9" s="156" t="s">
        <v>25</v>
      </c>
      <c r="E9" s="157" t="s">
        <v>22</v>
      </c>
      <c r="F9" s="157">
        <v>8450</v>
      </c>
      <c r="G9" s="157">
        <v>8547</v>
      </c>
      <c r="H9" s="157">
        <f>8547-8450</f>
        <v>97</v>
      </c>
      <c r="I9" s="157">
        <v>200</v>
      </c>
      <c r="J9" s="157">
        <f t="shared" si="0"/>
        <v>19400</v>
      </c>
      <c r="K9" s="77" t="s">
        <v>157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60">
        <v>44739</v>
      </c>
      <c r="D10" s="156" t="s">
        <v>25</v>
      </c>
      <c r="E10" s="157" t="s">
        <v>54</v>
      </c>
      <c r="F10" s="157">
        <v>296</v>
      </c>
      <c r="G10" s="157">
        <v>302</v>
      </c>
      <c r="H10" s="157">
        <f>302-296</f>
        <v>6</v>
      </c>
      <c r="I10" s="157">
        <v>10000</v>
      </c>
      <c r="J10" s="157">
        <f t="shared" si="0"/>
        <v>60000</v>
      </c>
      <c r="K10" s="77" t="s">
        <v>159</v>
      </c>
      <c r="L10" s="67"/>
      <c r="W10" s="64">
        <f t="shared" si="1"/>
        <v>1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60"/>
      <c r="D11" s="156"/>
      <c r="E11" s="157"/>
      <c r="F11" s="157"/>
      <c r="G11" s="157"/>
      <c r="H11" s="157"/>
      <c r="I11" s="157"/>
      <c r="J11" s="157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60"/>
      <c r="D12" s="156"/>
      <c r="E12" s="157"/>
      <c r="F12" s="157"/>
      <c r="G12" s="157"/>
      <c r="H12" s="157"/>
      <c r="I12" s="157"/>
      <c r="J12" s="157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60"/>
      <c r="D13" s="156"/>
      <c r="E13" s="156"/>
      <c r="F13" s="157"/>
      <c r="G13" s="157"/>
      <c r="H13" s="157"/>
      <c r="I13" s="157"/>
      <c r="J13" s="157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60"/>
      <c r="D14" s="156"/>
      <c r="E14" s="156"/>
      <c r="F14" s="157"/>
      <c r="G14" s="157"/>
      <c r="H14" s="157"/>
      <c r="I14" s="157"/>
      <c r="J14" s="157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60"/>
      <c r="D15" s="156"/>
      <c r="E15" s="156"/>
      <c r="F15" s="157"/>
      <c r="G15" s="157"/>
      <c r="H15" s="157"/>
      <c r="I15" s="157"/>
      <c r="J15" s="157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60"/>
      <c r="D16" s="156"/>
      <c r="E16" s="156"/>
      <c r="F16" s="157"/>
      <c r="G16" s="157"/>
      <c r="H16" s="157"/>
      <c r="I16" s="157"/>
      <c r="J16" s="157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60"/>
      <c r="D17" s="156"/>
      <c r="E17" s="156"/>
      <c r="F17" s="157"/>
      <c r="G17" s="157"/>
      <c r="H17" s="157"/>
      <c r="I17" s="157"/>
      <c r="J17" s="157">
        <f t="shared" si="4"/>
        <v>0</v>
      </c>
      <c r="K17" s="77"/>
      <c r="L17" s="67"/>
      <c r="M17" s="64" t="s">
        <v>176</v>
      </c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60"/>
      <c r="D18" s="156"/>
      <c r="E18" s="156"/>
      <c r="F18" s="157"/>
      <c r="G18" s="157"/>
      <c r="H18" s="157"/>
      <c r="I18" s="157"/>
      <c r="J18" s="157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60"/>
      <c r="D19" s="156"/>
      <c r="E19" s="156"/>
      <c r="F19" s="76"/>
      <c r="G19" s="76"/>
      <c r="H19" s="76"/>
      <c r="I19" s="76"/>
      <c r="J19" s="157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5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246600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O2:O3"/>
    <mergeCell ref="P2:P3"/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</mergeCells>
  <hyperlinks>
    <hyperlink ref="B21" r:id="rId1" xr:uid="{00000000-0004-0000-5100-000000000000}"/>
    <hyperlink ref="N1" location="'Home Page'!A1" display="Back" xr:uid="{00000000-0004-0000-5100-000001000000}"/>
  </hyperlinks>
  <pageMargins left="0" right="0" top="0" bottom="0" header="0" footer="0"/>
  <pageSetup paperSize="9" orientation="portrait" r:id="rId2"/>
  <drawing r:id="rId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X22"/>
  <sheetViews>
    <sheetView zoomScale="97" zoomScaleNormal="97" workbookViewId="0">
      <selection activeCell="K13" sqref="K13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 t="s">
        <v>174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44743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4</v>
      </c>
      <c r="P4" s="206">
        <f>W20</f>
        <v>4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9">
        <v>44749</v>
      </c>
      <c r="D6" s="155" t="s">
        <v>10</v>
      </c>
      <c r="E6" s="158" t="s">
        <v>22</v>
      </c>
      <c r="F6" s="158">
        <v>8250</v>
      </c>
      <c r="G6" s="158">
        <v>8118</v>
      </c>
      <c r="H6" s="158">
        <f>8250-8118</f>
        <v>132</v>
      </c>
      <c r="I6" s="158">
        <v>200</v>
      </c>
      <c r="J6" s="157">
        <f t="shared" ref="J6:J14" si="0">I6*H6</f>
        <v>26400</v>
      </c>
      <c r="K6" s="72" t="s">
        <v>159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60">
        <v>44763</v>
      </c>
      <c r="D7" s="156" t="s">
        <v>25</v>
      </c>
      <c r="E7" s="157" t="s">
        <v>19</v>
      </c>
      <c r="F7" s="157">
        <v>49800</v>
      </c>
      <c r="G7" s="157">
        <v>50600</v>
      </c>
      <c r="H7" s="157">
        <f>50600-49800</f>
        <v>800</v>
      </c>
      <c r="I7" s="157">
        <v>200</v>
      </c>
      <c r="J7" s="157">
        <f t="shared" si="0"/>
        <v>160000</v>
      </c>
      <c r="K7" s="77" t="s">
        <v>158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60">
        <v>44768</v>
      </c>
      <c r="D8" s="156" t="s">
        <v>10</v>
      </c>
      <c r="E8" s="157" t="s">
        <v>19</v>
      </c>
      <c r="F8" s="157">
        <v>50550</v>
      </c>
      <c r="G8" s="157">
        <v>50445</v>
      </c>
      <c r="H8" s="157">
        <v>105</v>
      </c>
      <c r="I8" s="157">
        <v>200</v>
      </c>
      <c r="J8" s="157">
        <f t="shared" si="0"/>
        <v>21000</v>
      </c>
      <c r="K8" s="77" t="s">
        <v>157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60">
        <v>44768</v>
      </c>
      <c r="D9" s="156" t="s">
        <v>10</v>
      </c>
      <c r="E9" s="157" t="s">
        <v>54</v>
      </c>
      <c r="F9" s="157">
        <v>277</v>
      </c>
      <c r="G9" s="157">
        <v>274</v>
      </c>
      <c r="H9" s="157">
        <v>3</v>
      </c>
      <c r="I9" s="157">
        <v>10000</v>
      </c>
      <c r="J9" s="157">
        <f t="shared" si="0"/>
        <v>30000</v>
      </c>
      <c r="K9" s="77" t="s">
        <v>156</v>
      </c>
      <c r="L9" s="67"/>
      <c r="W9" s="64">
        <f t="shared" si="1"/>
        <v>1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60"/>
      <c r="D10" s="156"/>
      <c r="E10" s="157"/>
      <c r="F10" s="157"/>
      <c r="G10" s="157"/>
      <c r="H10" s="157"/>
      <c r="I10" s="157"/>
      <c r="J10" s="157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60"/>
      <c r="D11" s="156"/>
      <c r="E11" s="157"/>
      <c r="F11" s="157"/>
      <c r="G11" s="157"/>
      <c r="H11" s="157"/>
      <c r="I11" s="157"/>
      <c r="J11" s="157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60"/>
      <c r="D12" s="156"/>
      <c r="E12" s="157"/>
      <c r="F12" s="157"/>
      <c r="G12" s="157"/>
      <c r="H12" s="157"/>
      <c r="I12" s="157"/>
      <c r="J12" s="157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60"/>
      <c r="D13" s="156"/>
      <c r="E13" s="156"/>
      <c r="F13" s="157"/>
      <c r="G13" s="157"/>
      <c r="H13" s="157"/>
      <c r="I13" s="157"/>
      <c r="J13" s="157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60"/>
      <c r="D14" s="156"/>
      <c r="E14" s="156"/>
      <c r="F14" s="157"/>
      <c r="G14" s="157"/>
      <c r="H14" s="157"/>
      <c r="I14" s="157"/>
      <c r="J14" s="157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60"/>
      <c r="D15" s="156"/>
      <c r="E15" s="156"/>
      <c r="F15" s="157"/>
      <c r="G15" s="157"/>
      <c r="H15" s="157"/>
      <c r="I15" s="157"/>
      <c r="J15" s="157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60"/>
      <c r="D16" s="156"/>
      <c r="E16" s="156"/>
      <c r="F16" s="157"/>
      <c r="G16" s="157"/>
      <c r="H16" s="157"/>
      <c r="I16" s="157"/>
      <c r="J16" s="157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60"/>
      <c r="D17" s="156"/>
      <c r="E17" s="156"/>
      <c r="F17" s="157"/>
      <c r="G17" s="157"/>
      <c r="H17" s="157"/>
      <c r="I17" s="157"/>
      <c r="J17" s="157">
        <f t="shared" si="4"/>
        <v>0</v>
      </c>
      <c r="K17" s="77"/>
      <c r="L17" s="67"/>
      <c r="M17" s="64" t="s">
        <v>176</v>
      </c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60"/>
      <c r="D18" s="156"/>
      <c r="E18" s="156"/>
      <c r="F18" s="157"/>
      <c r="G18" s="157"/>
      <c r="H18" s="157"/>
      <c r="I18" s="157"/>
      <c r="J18" s="157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60"/>
      <c r="D19" s="156"/>
      <c r="E19" s="156"/>
      <c r="F19" s="76"/>
      <c r="G19" s="76"/>
      <c r="H19" s="76"/>
      <c r="I19" s="76"/>
      <c r="J19" s="157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4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237400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</mergeCells>
  <hyperlinks>
    <hyperlink ref="B21" r:id="rId1" xr:uid="{00000000-0004-0000-5200-000000000000}"/>
    <hyperlink ref="N1" location="'Home Page'!A1" display="Back" xr:uid="{00000000-0004-0000-5200-000001000000}"/>
  </hyperlinks>
  <pageMargins left="0" right="0" top="0" bottom="0" header="0" footer="0"/>
  <pageSetup paperSize="9" orientation="portrait" r:id="rId2"/>
  <drawing r:id="rId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X22"/>
  <sheetViews>
    <sheetView zoomScale="97" zoomScaleNormal="97" workbookViewId="0">
      <selection activeCell="E14" sqref="E14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 t="s">
        <v>174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44774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3</v>
      </c>
      <c r="P4" s="206">
        <f>W20</f>
        <v>3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9">
        <v>44777</v>
      </c>
      <c r="D6" s="155" t="s">
        <v>25</v>
      </c>
      <c r="E6" s="158" t="s">
        <v>22</v>
      </c>
      <c r="F6" s="158">
        <v>7250</v>
      </c>
      <c r="G6" s="158">
        <v>7300</v>
      </c>
      <c r="H6" s="158">
        <f>7300-7250</f>
        <v>50</v>
      </c>
      <c r="I6" s="158">
        <v>200</v>
      </c>
      <c r="J6" s="157">
        <f t="shared" ref="J6:J14" si="0">I6*H6</f>
        <v>10000</v>
      </c>
      <c r="K6" s="72" t="s">
        <v>157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60">
        <v>44797</v>
      </c>
      <c r="D7" s="156" t="s">
        <v>25</v>
      </c>
      <c r="E7" s="157" t="s">
        <v>22</v>
      </c>
      <c r="F7" s="157">
        <v>7450</v>
      </c>
      <c r="G7" s="157">
        <v>7645</v>
      </c>
      <c r="H7" s="157">
        <f>7645-7450</f>
        <v>195</v>
      </c>
      <c r="I7" s="157">
        <v>200</v>
      </c>
      <c r="J7" s="157">
        <f t="shared" si="0"/>
        <v>39000</v>
      </c>
      <c r="K7" s="77" t="s">
        <v>159</v>
      </c>
      <c r="L7" s="67"/>
      <c r="N7" s="173"/>
      <c r="O7" s="174"/>
      <c r="P7" s="175"/>
      <c r="Q7" s="182"/>
      <c r="R7" s="183"/>
      <c r="S7" s="184"/>
      <c r="W7" s="64">
        <f t="shared" ref="W7:W19" si="1">IF($J7&gt;0,1,0)</f>
        <v>1</v>
      </c>
      <c r="X7" s="64">
        <f t="shared" ref="X7:X19" si="2">IF($J7&lt;0,1,0)</f>
        <v>0</v>
      </c>
    </row>
    <row r="8" spans="1:24" ht="15" thickBot="1" x14ac:dyDescent="0.35">
      <c r="A8" s="66"/>
      <c r="B8" s="148">
        <f t="shared" ref="B8:B20" si="3">B7+1</f>
        <v>3</v>
      </c>
      <c r="C8" s="160">
        <v>44797</v>
      </c>
      <c r="D8" s="156" t="s">
        <v>25</v>
      </c>
      <c r="E8" s="157" t="s">
        <v>19</v>
      </c>
      <c r="F8" s="157">
        <v>51300</v>
      </c>
      <c r="G8" s="157">
        <v>51700</v>
      </c>
      <c r="H8" s="157">
        <v>400</v>
      </c>
      <c r="I8" s="157">
        <v>200</v>
      </c>
      <c r="J8" s="157">
        <f t="shared" si="0"/>
        <v>80000</v>
      </c>
      <c r="K8" s="77" t="s">
        <v>156</v>
      </c>
      <c r="L8" s="67"/>
      <c r="N8" s="176"/>
      <c r="O8" s="177"/>
      <c r="P8" s="178"/>
      <c r="Q8" s="185"/>
      <c r="R8" s="186"/>
      <c r="S8" s="187"/>
      <c r="W8" s="64">
        <f t="shared" si="1"/>
        <v>1</v>
      </c>
      <c r="X8" s="64">
        <f t="shared" si="2"/>
        <v>0</v>
      </c>
    </row>
    <row r="9" spans="1:24" x14ac:dyDescent="0.3">
      <c r="A9" s="66"/>
      <c r="B9" s="148">
        <f t="shared" si="3"/>
        <v>4</v>
      </c>
      <c r="C9" s="160"/>
      <c r="D9" s="156"/>
      <c r="E9" s="157"/>
      <c r="F9" s="157"/>
      <c r="G9" s="157"/>
      <c r="H9" s="157"/>
      <c r="I9" s="157"/>
      <c r="J9" s="157">
        <f t="shared" si="0"/>
        <v>0</v>
      </c>
      <c r="K9" s="77"/>
      <c r="L9" s="67"/>
      <c r="W9" s="64">
        <f t="shared" si="1"/>
        <v>0</v>
      </c>
      <c r="X9" s="64">
        <f t="shared" si="2"/>
        <v>0</v>
      </c>
    </row>
    <row r="10" spans="1:24" x14ac:dyDescent="0.3">
      <c r="A10" s="66"/>
      <c r="B10" s="148">
        <f t="shared" si="3"/>
        <v>5</v>
      </c>
      <c r="C10" s="160"/>
      <c r="D10" s="156"/>
      <c r="E10" s="157"/>
      <c r="F10" s="157"/>
      <c r="G10" s="157"/>
      <c r="H10" s="157"/>
      <c r="I10" s="157"/>
      <c r="J10" s="157">
        <f t="shared" si="0"/>
        <v>0</v>
      </c>
      <c r="K10" s="77"/>
      <c r="L10" s="67"/>
      <c r="W10" s="64">
        <f t="shared" si="1"/>
        <v>0</v>
      </c>
      <c r="X10" s="64">
        <f t="shared" si="2"/>
        <v>0</v>
      </c>
    </row>
    <row r="11" spans="1:24" ht="15" thickBot="1" x14ac:dyDescent="0.35">
      <c r="A11" s="66"/>
      <c r="B11" s="148">
        <f t="shared" si="3"/>
        <v>6</v>
      </c>
      <c r="C11" s="160"/>
      <c r="D11" s="156"/>
      <c r="E11" s="157"/>
      <c r="F11" s="157"/>
      <c r="G11" s="157"/>
      <c r="H11" s="157"/>
      <c r="I11" s="157"/>
      <c r="J11" s="157">
        <f t="shared" si="0"/>
        <v>0</v>
      </c>
      <c r="K11" s="77"/>
      <c r="L11" s="67"/>
      <c r="W11" s="64">
        <f t="shared" si="1"/>
        <v>0</v>
      </c>
      <c r="X11" s="64">
        <f t="shared" si="2"/>
        <v>0</v>
      </c>
    </row>
    <row r="12" spans="1:24" ht="15" thickTop="1" x14ac:dyDescent="0.3">
      <c r="A12" s="66"/>
      <c r="B12" s="148">
        <f t="shared" si="3"/>
        <v>7</v>
      </c>
      <c r="C12" s="160"/>
      <c r="D12" s="156"/>
      <c r="E12" s="157"/>
      <c r="F12" s="157"/>
      <c r="G12" s="157"/>
      <c r="H12" s="157"/>
      <c r="I12" s="157"/>
      <c r="J12" s="157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1"/>
        <v>0</v>
      </c>
      <c r="X12" s="64">
        <f t="shared" si="2"/>
        <v>0</v>
      </c>
    </row>
    <row r="13" spans="1:24" x14ac:dyDescent="0.3">
      <c r="A13" s="66"/>
      <c r="B13" s="148">
        <f t="shared" si="3"/>
        <v>8</v>
      </c>
      <c r="C13" s="160"/>
      <c r="D13" s="156"/>
      <c r="E13" s="156"/>
      <c r="F13" s="157"/>
      <c r="G13" s="157"/>
      <c r="H13" s="157"/>
      <c r="I13" s="157"/>
      <c r="J13" s="157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1"/>
        <v>0</v>
      </c>
      <c r="X13" s="64">
        <f t="shared" si="2"/>
        <v>0</v>
      </c>
    </row>
    <row r="14" spans="1:24" x14ac:dyDescent="0.3">
      <c r="A14" s="66"/>
      <c r="B14" s="148">
        <f t="shared" si="3"/>
        <v>9</v>
      </c>
      <c r="C14" s="160"/>
      <c r="D14" s="156"/>
      <c r="E14" s="156"/>
      <c r="F14" s="157"/>
      <c r="G14" s="157"/>
      <c r="H14" s="157"/>
      <c r="I14" s="157"/>
      <c r="J14" s="157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1"/>
        <v>0</v>
      </c>
      <c r="X14" s="64">
        <f t="shared" si="2"/>
        <v>0</v>
      </c>
    </row>
    <row r="15" spans="1:24" x14ac:dyDescent="0.3">
      <c r="A15" s="66"/>
      <c r="B15" s="148">
        <f t="shared" si="3"/>
        <v>10</v>
      </c>
      <c r="C15" s="160"/>
      <c r="D15" s="156"/>
      <c r="E15" s="156"/>
      <c r="F15" s="157"/>
      <c r="G15" s="157"/>
      <c r="H15" s="157"/>
      <c r="I15" s="157"/>
      <c r="J15" s="157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1"/>
        <v>0</v>
      </c>
      <c r="X15" s="64">
        <f t="shared" si="2"/>
        <v>0</v>
      </c>
    </row>
    <row r="16" spans="1:24" x14ac:dyDescent="0.3">
      <c r="A16" s="66"/>
      <c r="B16" s="148">
        <f t="shared" si="3"/>
        <v>11</v>
      </c>
      <c r="C16" s="160"/>
      <c r="D16" s="156"/>
      <c r="E16" s="156"/>
      <c r="F16" s="157"/>
      <c r="G16" s="157"/>
      <c r="H16" s="157"/>
      <c r="I16" s="157"/>
      <c r="J16" s="157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1"/>
        <v>0</v>
      </c>
      <c r="X16" s="64">
        <f t="shared" si="2"/>
        <v>0</v>
      </c>
    </row>
    <row r="17" spans="1:24" x14ac:dyDescent="0.3">
      <c r="A17" s="66"/>
      <c r="B17" s="148">
        <f t="shared" si="3"/>
        <v>12</v>
      </c>
      <c r="C17" s="160"/>
      <c r="D17" s="156"/>
      <c r="E17" s="156"/>
      <c r="F17" s="157"/>
      <c r="G17" s="157"/>
      <c r="H17" s="157"/>
      <c r="I17" s="157"/>
      <c r="J17" s="157">
        <f t="shared" si="4"/>
        <v>0</v>
      </c>
      <c r="K17" s="77"/>
      <c r="L17" s="67"/>
      <c r="M17" s="64" t="s">
        <v>176</v>
      </c>
      <c r="N17" s="81"/>
      <c r="O17" s="82"/>
      <c r="P17" s="82"/>
      <c r="Q17" s="82"/>
      <c r="R17" s="82"/>
      <c r="S17" s="83"/>
      <c r="W17" s="64">
        <f t="shared" si="1"/>
        <v>0</v>
      </c>
      <c r="X17" s="64">
        <f t="shared" si="2"/>
        <v>0</v>
      </c>
    </row>
    <row r="18" spans="1:24" x14ac:dyDescent="0.3">
      <c r="A18" s="66"/>
      <c r="B18" s="148">
        <f>B17+1</f>
        <v>13</v>
      </c>
      <c r="C18" s="160"/>
      <c r="D18" s="156"/>
      <c r="E18" s="156"/>
      <c r="F18" s="157"/>
      <c r="G18" s="157"/>
      <c r="H18" s="157"/>
      <c r="I18" s="157"/>
      <c r="J18" s="157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1"/>
        <v>0</v>
      </c>
      <c r="X18" s="64">
        <f t="shared" si="2"/>
        <v>0</v>
      </c>
    </row>
    <row r="19" spans="1:24" x14ac:dyDescent="0.3">
      <c r="A19" s="66"/>
      <c r="B19" s="148">
        <f t="shared" si="3"/>
        <v>14</v>
      </c>
      <c r="C19" s="160"/>
      <c r="D19" s="156"/>
      <c r="E19" s="156"/>
      <c r="F19" s="76"/>
      <c r="G19" s="76"/>
      <c r="H19" s="76"/>
      <c r="I19" s="76"/>
      <c r="J19" s="157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1"/>
        <v>0</v>
      </c>
      <c r="X19" s="64">
        <f t="shared" si="2"/>
        <v>0</v>
      </c>
    </row>
    <row r="20" spans="1:24" ht="15" thickBot="1" x14ac:dyDescent="0.35">
      <c r="A20" s="66"/>
      <c r="B20" s="149">
        <f t="shared" si="3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3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129000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  <mergeCell ref="N6:P8"/>
    <mergeCell ref="Q6:S8"/>
  </mergeCells>
  <hyperlinks>
    <hyperlink ref="B21" r:id="rId1" xr:uid="{00000000-0004-0000-5300-000000000000}"/>
    <hyperlink ref="N1" location="'Home Page'!A1" display="Back" xr:uid="{00000000-0004-0000-5300-000001000000}"/>
  </hyperlinks>
  <pageMargins left="0" right="0" top="0" bottom="0" header="0" footer="0"/>
  <pageSetup paperSize="9" orientation="portrait" r:id="rId2"/>
  <drawing r:id="rId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X22"/>
  <sheetViews>
    <sheetView zoomScale="97" zoomScaleNormal="97" workbookViewId="0">
      <selection activeCell="K11" sqref="K11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 t="s">
        <v>174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44805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5</v>
      </c>
      <c r="P4" s="206">
        <f>W20</f>
        <v>5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9">
        <v>44824</v>
      </c>
      <c r="D6" s="155" t="s">
        <v>25</v>
      </c>
      <c r="E6" s="158" t="s">
        <v>26</v>
      </c>
      <c r="F6" s="158">
        <v>56300</v>
      </c>
      <c r="G6" s="158">
        <v>57000</v>
      </c>
      <c r="H6" s="158">
        <f>57000-56300</f>
        <v>700</v>
      </c>
      <c r="I6" s="158">
        <v>60</v>
      </c>
      <c r="J6" s="157">
        <f t="shared" ref="J6:J14" si="0">I6*H6</f>
        <v>42000</v>
      </c>
      <c r="K6" s="72" t="s">
        <v>159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60">
        <v>44824</v>
      </c>
      <c r="D7" s="156" t="s">
        <v>25</v>
      </c>
      <c r="E7" s="157" t="s">
        <v>22</v>
      </c>
      <c r="F7" s="157">
        <v>6710</v>
      </c>
      <c r="G7" s="157">
        <v>6900</v>
      </c>
      <c r="H7" s="157">
        <v>10</v>
      </c>
      <c r="I7" s="157">
        <v>200</v>
      </c>
      <c r="J7" s="157">
        <f t="shared" si="0"/>
        <v>2000</v>
      </c>
      <c r="K7" s="77" t="s">
        <v>158</v>
      </c>
      <c r="L7" s="67"/>
      <c r="N7" s="173"/>
      <c r="O7" s="174"/>
      <c r="P7" s="175"/>
      <c r="Q7" s="182"/>
      <c r="R7" s="183"/>
      <c r="S7" s="184"/>
      <c r="W7" s="64">
        <f>IF($J7&gt;0,1,0)</f>
        <v>1</v>
      </c>
      <c r="X7" s="64">
        <f>IF($J7&lt;0,1,0)</f>
        <v>0</v>
      </c>
    </row>
    <row r="8" spans="1:24" ht="15" thickBot="1" x14ac:dyDescent="0.35">
      <c r="A8" s="66"/>
      <c r="B8" s="148">
        <f t="shared" ref="B8:B20" si="1">B7+1</f>
        <v>3</v>
      </c>
      <c r="C8" s="160">
        <v>44824</v>
      </c>
      <c r="D8" s="156" t="s">
        <v>25</v>
      </c>
      <c r="E8" s="157" t="s">
        <v>19</v>
      </c>
      <c r="F8" s="157">
        <v>49150</v>
      </c>
      <c r="G8" s="157">
        <v>49450</v>
      </c>
      <c r="H8" s="157">
        <v>300</v>
      </c>
      <c r="I8" s="157">
        <v>200</v>
      </c>
      <c r="J8" s="157">
        <f t="shared" si="0"/>
        <v>60000</v>
      </c>
      <c r="K8" s="77" t="s">
        <v>156</v>
      </c>
      <c r="L8" s="67"/>
      <c r="N8" s="176"/>
      <c r="O8" s="177"/>
      <c r="P8" s="178"/>
      <c r="Q8" s="185"/>
      <c r="R8" s="186"/>
      <c r="S8" s="187"/>
      <c r="W8" s="64">
        <f t="shared" ref="W8:W19" si="2">IF($J8&gt;0,1,0)</f>
        <v>1</v>
      </c>
      <c r="X8" s="64">
        <f t="shared" ref="X8:X19" si="3">IF($J8&lt;0,1,0)</f>
        <v>0</v>
      </c>
    </row>
    <row r="9" spans="1:24" x14ac:dyDescent="0.3">
      <c r="A9" s="66"/>
      <c r="B9" s="148">
        <f t="shared" si="1"/>
        <v>4</v>
      </c>
      <c r="C9" s="160">
        <v>44825</v>
      </c>
      <c r="D9" s="156" t="s">
        <v>25</v>
      </c>
      <c r="E9" s="157" t="s">
        <v>54</v>
      </c>
      <c r="F9" s="157">
        <v>279</v>
      </c>
      <c r="G9" s="157">
        <v>282</v>
      </c>
      <c r="H9" s="157">
        <f>282-279</f>
        <v>3</v>
      </c>
      <c r="I9" s="157">
        <v>10000</v>
      </c>
      <c r="J9" s="157">
        <f t="shared" si="0"/>
        <v>30000</v>
      </c>
      <c r="K9" s="77" t="s">
        <v>157</v>
      </c>
      <c r="L9" s="67"/>
      <c r="W9" s="64">
        <f t="shared" si="2"/>
        <v>1</v>
      </c>
      <c r="X9" s="64">
        <f t="shared" si="3"/>
        <v>0</v>
      </c>
    </row>
    <row r="10" spans="1:24" x14ac:dyDescent="0.3">
      <c r="A10" s="66"/>
      <c r="B10" s="148">
        <f t="shared" si="1"/>
        <v>5</v>
      </c>
      <c r="C10" s="160">
        <v>44825</v>
      </c>
      <c r="D10" s="156" t="s">
        <v>10</v>
      </c>
      <c r="E10" s="157" t="s">
        <v>22</v>
      </c>
      <c r="F10" s="157">
        <v>6900</v>
      </c>
      <c r="G10" s="157">
        <v>6700</v>
      </c>
      <c r="H10" s="157">
        <v>200</v>
      </c>
      <c r="I10" s="157">
        <v>200</v>
      </c>
      <c r="J10" s="157">
        <f t="shared" si="0"/>
        <v>40000</v>
      </c>
      <c r="K10" s="77" t="s">
        <v>158</v>
      </c>
      <c r="L10" s="67"/>
      <c r="W10" s="64">
        <f t="shared" si="2"/>
        <v>1</v>
      </c>
      <c r="X10" s="64">
        <f t="shared" si="3"/>
        <v>0</v>
      </c>
    </row>
    <row r="11" spans="1:24" ht="15" thickBot="1" x14ac:dyDescent="0.35">
      <c r="A11" s="66"/>
      <c r="B11" s="148">
        <f t="shared" si="1"/>
        <v>6</v>
      </c>
      <c r="C11" s="160"/>
      <c r="D11" s="156"/>
      <c r="E11" s="157"/>
      <c r="F11" s="157"/>
      <c r="G11" s="157"/>
      <c r="H11" s="157"/>
      <c r="I11" s="157"/>
      <c r="J11" s="157">
        <f t="shared" si="0"/>
        <v>0</v>
      </c>
      <c r="K11" s="77"/>
      <c r="L11" s="67"/>
      <c r="W11" s="64">
        <f t="shared" si="2"/>
        <v>0</v>
      </c>
      <c r="X11" s="64">
        <f t="shared" si="3"/>
        <v>0</v>
      </c>
    </row>
    <row r="12" spans="1:24" ht="15" thickTop="1" x14ac:dyDescent="0.3">
      <c r="A12" s="66"/>
      <c r="B12" s="148">
        <f t="shared" si="1"/>
        <v>7</v>
      </c>
      <c r="C12" s="160"/>
      <c r="D12" s="156"/>
      <c r="E12" s="157"/>
      <c r="F12" s="157"/>
      <c r="G12" s="157"/>
      <c r="H12" s="157"/>
      <c r="I12" s="157"/>
      <c r="J12" s="157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2"/>
        <v>0</v>
      </c>
      <c r="X12" s="64">
        <f t="shared" si="3"/>
        <v>0</v>
      </c>
    </row>
    <row r="13" spans="1:24" x14ac:dyDescent="0.3">
      <c r="A13" s="66"/>
      <c r="B13" s="148">
        <f t="shared" si="1"/>
        <v>8</v>
      </c>
      <c r="C13" s="160"/>
      <c r="D13" s="156"/>
      <c r="E13" s="156"/>
      <c r="F13" s="157"/>
      <c r="G13" s="157"/>
      <c r="H13" s="157"/>
      <c r="I13" s="157"/>
      <c r="J13" s="157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2"/>
        <v>0</v>
      </c>
      <c r="X13" s="64">
        <f t="shared" si="3"/>
        <v>0</v>
      </c>
    </row>
    <row r="14" spans="1:24" x14ac:dyDescent="0.3">
      <c r="A14" s="66"/>
      <c r="B14" s="148">
        <f t="shared" si="1"/>
        <v>9</v>
      </c>
      <c r="C14" s="160"/>
      <c r="D14" s="156"/>
      <c r="E14" s="156"/>
      <c r="F14" s="157"/>
      <c r="G14" s="157"/>
      <c r="H14" s="157"/>
      <c r="I14" s="157"/>
      <c r="J14" s="157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2"/>
        <v>0</v>
      </c>
      <c r="X14" s="64">
        <f t="shared" si="3"/>
        <v>0</v>
      </c>
    </row>
    <row r="15" spans="1:24" x14ac:dyDescent="0.3">
      <c r="A15" s="66"/>
      <c r="B15" s="148">
        <f t="shared" si="1"/>
        <v>10</v>
      </c>
      <c r="C15" s="160"/>
      <c r="D15" s="156"/>
      <c r="E15" s="156"/>
      <c r="F15" s="157"/>
      <c r="G15" s="157"/>
      <c r="H15" s="157"/>
      <c r="I15" s="157"/>
      <c r="J15" s="157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2"/>
        <v>0</v>
      </c>
      <c r="X15" s="64">
        <f t="shared" si="3"/>
        <v>0</v>
      </c>
    </row>
    <row r="16" spans="1:24" x14ac:dyDescent="0.3">
      <c r="A16" s="66"/>
      <c r="B16" s="148">
        <f t="shared" si="1"/>
        <v>11</v>
      </c>
      <c r="C16" s="160"/>
      <c r="D16" s="156"/>
      <c r="E16" s="156"/>
      <c r="F16" s="157"/>
      <c r="G16" s="157"/>
      <c r="H16" s="157"/>
      <c r="I16" s="157"/>
      <c r="J16" s="157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2"/>
        <v>0</v>
      </c>
      <c r="X16" s="64">
        <f t="shared" si="3"/>
        <v>0</v>
      </c>
    </row>
    <row r="17" spans="1:24" x14ac:dyDescent="0.3">
      <c r="A17" s="66"/>
      <c r="B17" s="148">
        <f t="shared" si="1"/>
        <v>12</v>
      </c>
      <c r="C17" s="160"/>
      <c r="D17" s="156"/>
      <c r="E17" s="156"/>
      <c r="F17" s="157"/>
      <c r="G17" s="157"/>
      <c r="H17" s="157"/>
      <c r="I17" s="157"/>
      <c r="J17" s="157">
        <f t="shared" si="4"/>
        <v>0</v>
      </c>
      <c r="K17" s="77"/>
      <c r="L17" s="67"/>
      <c r="M17" s="64" t="s">
        <v>176</v>
      </c>
      <c r="N17" s="81"/>
      <c r="O17" s="82"/>
      <c r="P17" s="82"/>
      <c r="Q17" s="82"/>
      <c r="R17" s="82"/>
      <c r="S17" s="83"/>
      <c r="W17" s="64">
        <f t="shared" si="2"/>
        <v>0</v>
      </c>
      <c r="X17" s="64">
        <f t="shared" si="3"/>
        <v>0</v>
      </c>
    </row>
    <row r="18" spans="1:24" x14ac:dyDescent="0.3">
      <c r="A18" s="66"/>
      <c r="B18" s="148">
        <f>B17+1</f>
        <v>13</v>
      </c>
      <c r="C18" s="160"/>
      <c r="D18" s="156"/>
      <c r="E18" s="156"/>
      <c r="F18" s="157"/>
      <c r="G18" s="157"/>
      <c r="H18" s="157"/>
      <c r="I18" s="157"/>
      <c r="J18" s="157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2"/>
        <v>0</v>
      </c>
      <c r="X18" s="64">
        <f t="shared" si="3"/>
        <v>0</v>
      </c>
    </row>
    <row r="19" spans="1:24" x14ac:dyDescent="0.3">
      <c r="A19" s="66"/>
      <c r="B19" s="148">
        <f t="shared" si="1"/>
        <v>14</v>
      </c>
      <c r="C19" s="160"/>
      <c r="D19" s="156"/>
      <c r="E19" s="156"/>
      <c r="F19" s="76"/>
      <c r="G19" s="76"/>
      <c r="H19" s="76"/>
      <c r="I19" s="76"/>
      <c r="J19" s="157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2"/>
        <v>0</v>
      </c>
      <c r="X19" s="64">
        <f t="shared" si="3"/>
        <v>0</v>
      </c>
    </row>
    <row r="20" spans="1:24" ht="15" thickBot="1" x14ac:dyDescent="0.35">
      <c r="A20" s="66"/>
      <c r="B20" s="149">
        <f t="shared" si="1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5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174000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O2:O3"/>
    <mergeCell ref="P2:P3"/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</mergeCells>
  <hyperlinks>
    <hyperlink ref="B21" r:id="rId1" xr:uid="{00000000-0004-0000-5400-000000000000}"/>
    <hyperlink ref="N1" location="'Home Page'!A1" display="Back" xr:uid="{00000000-0004-0000-5400-000001000000}"/>
  </hyperlinks>
  <pageMargins left="0" right="0" top="0" bottom="0" header="0" footer="0"/>
  <pageSetup paperSize="9" orientation="portrait" r:id="rId2"/>
  <drawing r:id="rId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X22"/>
  <sheetViews>
    <sheetView zoomScale="97" zoomScaleNormal="97" workbookViewId="0">
      <selection activeCell="M10" sqref="M10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 t="s">
        <v>174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44835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2</v>
      </c>
      <c r="P4" s="206">
        <f>W20</f>
        <v>2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9">
        <v>44851</v>
      </c>
      <c r="D6" s="155" t="s">
        <v>10</v>
      </c>
      <c r="E6" s="158" t="s">
        <v>19</v>
      </c>
      <c r="F6" s="158">
        <v>50550</v>
      </c>
      <c r="G6" s="158">
        <v>49980</v>
      </c>
      <c r="H6" s="158">
        <v>570</v>
      </c>
      <c r="I6" s="158">
        <v>200</v>
      </c>
      <c r="J6" s="157">
        <f t="shared" ref="J6:J14" si="0">I6*H6</f>
        <v>114000</v>
      </c>
      <c r="K6" s="72" t="s">
        <v>159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60">
        <v>44854</v>
      </c>
      <c r="D7" s="156" t="s">
        <v>10</v>
      </c>
      <c r="E7" s="157" t="s">
        <v>22</v>
      </c>
      <c r="F7" s="157">
        <v>7180</v>
      </c>
      <c r="G7" s="157">
        <v>6999</v>
      </c>
      <c r="H7" s="157">
        <f>7180-6999</f>
        <v>181</v>
      </c>
      <c r="I7" s="157">
        <v>200</v>
      </c>
      <c r="J7" s="157">
        <f t="shared" si="0"/>
        <v>36200</v>
      </c>
      <c r="K7" s="77" t="s">
        <v>159</v>
      </c>
      <c r="L7" s="67"/>
      <c r="N7" s="173"/>
      <c r="O7" s="174"/>
      <c r="P7" s="175"/>
      <c r="Q7" s="182"/>
      <c r="R7" s="183"/>
      <c r="S7" s="184"/>
      <c r="W7" s="64">
        <f>IF($J7&gt;0,1,0)</f>
        <v>1</v>
      </c>
      <c r="X7" s="64">
        <f>IF($J7&lt;0,1,0)</f>
        <v>0</v>
      </c>
    </row>
    <row r="8" spans="1:24" ht="15" thickBot="1" x14ac:dyDescent="0.35">
      <c r="A8" s="66"/>
      <c r="B8" s="148">
        <f t="shared" ref="B8:B20" si="1">B7+1</f>
        <v>3</v>
      </c>
      <c r="C8" s="160"/>
      <c r="D8" s="156"/>
      <c r="E8" s="157"/>
      <c r="F8" s="157"/>
      <c r="G8" s="157"/>
      <c r="H8" s="157"/>
      <c r="I8" s="157"/>
      <c r="J8" s="157">
        <f t="shared" si="0"/>
        <v>0</v>
      </c>
      <c r="K8" s="77"/>
      <c r="L8" s="67"/>
      <c r="N8" s="176"/>
      <c r="O8" s="177"/>
      <c r="P8" s="178"/>
      <c r="Q8" s="185"/>
      <c r="R8" s="186"/>
      <c r="S8" s="187"/>
      <c r="W8" s="64">
        <f t="shared" ref="W8:W19" si="2">IF($J8&gt;0,1,0)</f>
        <v>0</v>
      </c>
      <c r="X8" s="64">
        <f t="shared" ref="X8:X19" si="3">IF($J8&lt;0,1,0)</f>
        <v>0</v>
      </c>
    </row>
    <row r="9" spans="1:24" x14ac:dyDescent="0.3">
      <c r="A9" s="66"/>
      <c r="B9" s="148">
        <f t="shared" si="1"/>
        <v>4</v>
      </c>
      <c r="C9" s="160"/>
      <c r="D9" s="156"/>
      <c r="E9" s="157"/>
      <c r="F9" s="157"/>
      <c r="G9" s="157"/>
      <c r="H9" s="157"/>
      <c r="I9" s="157"/>
      <c r="J9" s="157">
        <f t="shared" si="0"/>
        <v>0</v>
      </c>
      <c r="K9" s="77"/>
      <c r="L9" s="67"/>
      <c r="W9" s="64">
        <f t="shared" si="2"/>
        <v>0</v>
      </c>
      <c r="X9" s="64">
        <f t="shared" si="3"/>
        <v>0</v>
      </c>
    </row>
    <row r="10" spans="1:24" x14ac:dyDescent="0.3">
      <c r="A10" s="66"/>
      <c r="B10" s="148">
        <f t="shared" si="1"/>
        <v>5</v>
      </c>
      <c r="C10" s="160"/>
      <c r="D10" s="156"/>
      <c r="E10" s="157"/>
      <c r="F10" s="157"/>
      <c r="G10" s="157"/>
      <c r="H10" s="157"/>
      <c r="I10" s="157"/>
      <c r="J10" s="157">
        <f t="shared" si="0"/>
        <v>0</v>
      </c>
      <c r="K10" s="77"/>
      <c r="L10" s="67"/>
      <c r="W10" s="64">
        <f t="shared" si="2"/>
        <v>0</v>
      </c>
      <c r="X10" s="64">
        <f t="shared" si="3"/>
        <v>0</v>
      </c>
    </row>
    <row r="11" spans="1:24" ht="15" thickBot="1" x14ac:dyDescent="0.35">
      <c r="A11" s="66"/>
      <c r="B11" s="148">
        <f t="shared" si="1"/>
        <v>6</v>
      </c>
      <c r="C11" s="160"/>
      <c r="D11" s="156"/>
      <c r="E11" s="157"/>
      <c r="F11" s="157"/>
      <c r="G11" s="157"/>
      <c r="H11" s="157"/>
      <c r="I11" s="157"/>
      <c r="J11" s="157">
        <f t="shared" si="0"/>
        <v>0</v>
      </c>
      <c r="K11" s="77"/>
      <c r="L11" s="67"/>
      <c r="W11" s="64">
        <f t="shared" si="2"/>
        <v>0</v>
      </c>
      <c r="X11" s="64">
        <f t="shared" si="3"/>
        <v>0</v>
      </c>
    </row>
    <row r="12" spans="1:24" ht="15" thickTop="1" x14ac:dyDescent="0.3">
      <c r="A12" s="66"/>
      <c r="B12" s="148">
        <f t="shared" si="1"/>
        <v>7</v>
      </c>
      <c r="C12" s="160"/>
      <c r="D12" s="156"/>
      <c r="E12" s="157"/>
      <c r="F12" s="157"/>
      <c r="G12" s="157"/>
      <c r="H12" s="157"/>
      <c r="I12" s="157"/>
      <c r="J12" s="157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2"/>
        <v>0</v>
      </c>
      <c r="X12" s="64">
        <f t="shared" si="3"/>
        <v>0</v>
      </c>
    </row>
    <row r="13" spans="1:24" x14ac:dyDescent="0.3">
      <c r="A13" s="66"/>
      <c r="B13" s="148">
        <f t="shared" si="1"/>
        <v>8</v>
      </c>
      <c r="C13" s="160"/>
      <c r="D13" s="156"/>
      <c r="E13" s="156"/>
      <c r="F13" s="157"/>
      <c r="G13" s="157"/>
      <c r="H13" s="157"/>
      <c r="I13" s="157"/>
      <c r="J13" s="157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2"/>
        <v>0</v>
      </c>
      <c r="X13" s="64">
        <f t="shared" si="3"/>
        <v>0</v>
      </c>
    </row>
    <row r="14" spans="1:24" x14ac:dyDescent="0.3">
      <c r="A14" s="66"/>
      <c r="B14" s="148">
        <f t="shared" si="1"/>
        <v>9</v>
      </c>
      <c r="C14" s="160"/>
      <c r="D14" s="156"/>
      <c r="E14" s="156"/>
      <c r="F14" s="157"/>
      <c r="G14" s="157"/>
      <c r="H14" s="157"/>
      <c r="I14" s="157"/>
      <c r="J14" s="157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2"/>
        <v>0</v>
      </c>
      <c r="X14" s="64">
        <f t="shared" si="3"/>
        <v>0</v>
      </c>
    </row>
    <row r="15" spans="1:24" x14ac:dyDescent="0.3">
      <c r="A15" s="66"/>
      <c r="B15" s="148">
        <f t="shared" si="1"/>
        <v>10</v>
      </c>
      <c r="C15" s="160"/>
      <c r="D15" s="156"/>
      <c r="E15" s="156"/>
      <c r="F15" s="157"/>
      <c r="G15" s="157"/>
      <c r="H15" s="157"/>
      <c r="I15" s="157"/>
      <c r="J15" s="157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2"/>
        <v>0</v>
      </c>
      <c r="X15" s="64">
        <f t="shared" si="3"/>
        <v>0</v>
      </c>
    </row>
    <row r="16" spans="1:24" x14ac:dyDescent="0.3">
      <c r="A16" s="66"/>
      <c r="B16" s="148">
        <f t="shared" si="1"/>
        <v>11</v>
      </c>
      <c r="C16" s="160"/>
      <c r="D16" s="156"/>
      <c r="E16" s="156"/>
      <c r="F16" s="157"/>
      <c r="G16" s="157"/>
      <c r="H16" s="157"/>
      <c r="I16" s="157"/>
      <c r="J16" s="157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2"/>
        <v>0</v>
      </c>
      <c r="X16" s="64">
        <f t="shared" si="3"/>
        <v>0</v>
      </c>
    </row>
    <row r="17" spans="1:24" x14ac:dyDescent="0.3">
      <c r="A17" s="66"/>
      <c r="B17" s="148">
        <f t="shared" si="1"/>
        <v>12</v>
      </c>
      <c r="C17" s="160"/>
      <c r="D17" s="156"/>
      <c r="E17" s="156"/>
      <c r="F17" s="157"/>
      <c r="G17" s="157"/>
      <c r="H17" s="157"/>
      <c r="I17" s="157"/>
      <c r="J17" s="157">
        <f t="shared" si="4"/>
        <v>0</v>
      </c>
      <c r="K17" s="77"/>
      <c r="L17" s="67"/>
      <c r="M17" s="64" t="s">
        <v>176</v>
      </c>
      <c r="N17" s="81"/>
      <c r="O17" s="82"/>
      <c r="P17" s="82"/>
      <c r="Q17" s="82"/>
      <c r="R17" s="82"/>
      <c r="S17" s="83"/>
      <c r="W17" s="64">
        <f t="shared" si="2"/>
        <v>0</v>
      </c>
      <c r="X17" s="64">
        <f t="shared" si="3"/>
        <v>0</v>
      </c>
    </row>
    <row r="18" spans="1:24" x14ac:dyDescent="0.3">
      <c r="A18" s="66"/>
      <c r="B18" s="148">
        <f>B17+1</f>
        <v>13</v>
      </c>
      <c r="C18" s="160"/>
      <c r="D18" s="156"/>
      <c r="E18" s="156"/>
      <c r="F18" s="157"/>
      <c r="G18" s="157"/>
      <c r="H18" s="157"/>
      <c r="I18" s="157"/>
      <c r="J18" s="157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2"/>
        <v>0</v>
      </c>
      <c r="X18" s="64">
        <f t="shared" si="3"/>
        <v>0</v>
      </c>
    </row>
    <row r="19" spans="1:24" x14ac:dyDescent="0.3">
      <c r="A19" s="66"/>
      <c r="B19" s="148">
        <f t="shared" si="1"/>
        <v>14</v>
      </c>
      <c r="C19" s="160"/>
      <c r="D19" s="156"/>
      <c r="E19" s="156"/>
      <c r="F19" s="76"/>
      <c r="G19" s="76"/>
      <c r="H19" s="76"/>
      <c r="I19" s="76"/>
      <c r="J19" s="157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2"/>
        <v>0</v>
      </c>
      <c r="X19" s="64">
        <f t="shared" si="3"/>
        <v>0</v>
      </c>
    </row>
    <row r="20" spans="1:24" ht="15" thickBot="1" x14ac:dyDescent="0.35">
      <c r="A20" s="66"/>
      <c r="B20" s="149">
        <f t="shared" si="1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2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150200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</mergeCells>
  <hyperlinks>
    <hyperlink ref="B21" r:id="rId1" xr:uid="{00000000-0004-0000-5500-000000000000}"/>
    <hyperlink ref="N1" location="'Home Page'!A1" display="Back" xr:uid="{00000000-0004-0000-5500-000001000000}"/>
  </hyperlinks>
  <pageMargins left="0" right="0" top="0" bottom="0" header="0" footer="0"/>
  <pageSetup paperSize="9" orientation="portrait" r:id="rId2"/>
  <drawing r:id="rId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X22"/>
  <sheetViews>
    <sheetView zoomScale="97" zoomScaleNormal="97" workbookViewId="0">
      <selection activeCell="H8" sqref="H8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 t="s">
        <v>174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44866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2</v>
      </c>
      <c r="P4" s="206">
        <f>W20</f>
        <v>2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9">
        <v>44889</v>
      </c>
      <c r="D6" s="155" t="s">
        <v>10</v>
      </c>
      <c r="E6" s="158" t="s">
        <v>22</v>
      </c>
      <c r="F6" s="158">
        <v>6400</v>
      </c>
      <c r="G6" s="158">
        <v>6345</v>
      </c>
      <c r="H6" s="158">
        <f>6400-6345</f>
        <v>55</v>
      </c>
      <c r="I6" s="158">
        <v>200</v>
      </c>
      <c r="J6" s="157">
        <f t="shared" ref="J6:J14" si="0">I6*H6</f>
        <v>11000</v>
      </c>
      <c r="K6" s="72" t="s">
        <v>159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60">
        <v>44889</v>
      </c>
      <c r="D7" s="156" t="s">
        <v>10</v>
      </c>
      <c r="E7" s="157" t="s">
        <v>19</v>
      </c>
      <c r="F7" s="157">
        <v>52700</v>
      </c>
      <c r="G7" s="157">
        <v>52400</v>
      </c>
      <c r="H7" s="157">
        <v>300</v>
      </c>
      <c r="I7" s="157">
        <v>200</v>
      </c>
      <c r="J7" s="157">
        <f t="shared" si="0"/>
        <v>60000</v>
      </c>
      <c r="K7" s="77" t="s">
        <v>159</v>
      </c>
      <c r="L7" s="67"/>
      <c r="N7" s="173"/>
      <c r="O7" s="174"/>
      <c r="P7" s="175"/>
      <c r="Q7" s="182"/>
      <c r="R7" s="183"/>
      <c r="S7" s="184"/>
      <c r="W7" s="64">
        <f>IF($J7&gt;0,1,0)</f>
        <v>1</v>
      </c>
      <c r="X7" s="64">
        <f>IF($J7&lt;0,1,0)</f>
        <v>0</v>
      </c>
    </row>
    <row r="8" spans="1:24" ht="15" thickBot="1" x14ac:dyDescent="0.35">
      <c r="A8" s="66"/>
      <c r="B8" s="148">
        <f t="shared" ref="B8:B20" si="1">B7+1</f>
        <v>3</v>
      </c>
      <c r="C8" s="160"/>
      <c r="D8" s="156"/>
      <c r="E8" s="157"/>
      <c r="F8" s="157"/>
      <c r="G8" s="157"/>
      <c r="H8" s="157"/>
      <c r="I8" s="157"/>
      <c r="J8" s="157">
        <f t="shared" si="0"/>
        <v>0</v>
      </c>
      <c r="K8" s="77"/>
      <c r="L8" s="67"/>
      <c r="N8" s="176"/>
      <c r="O8" s="177"/>
      <c r="P8" s="178"/>
      <c r="Q8" s="185"/>
      <c r="R8" s="186"/>
      <c r="S8" s="187"/>
      <c r="W8" s="64">
        <f t="shared" ref="W8:W19" si="2">IF($J8&gt;0,1,0)</f>
        <v>0</v>
      </c>
      <c r="X8" s="64">
        <f t="shared" ref="X8:X19" si="3">IF($J8&lt;0,1,0)</f>
        <v>0</v>
      </c>
    </row>
    <row r="9" spans="1:24" x14ac:dyDescent="0.3">
      <c r="A9" s="66"/>
      <c r="B9" s="148">
        <f t="shared" si="1"/>
        <v>4</v>
      </c>
      <c r="C9" s="160"/>
      <c r="D9" s="156"/>
      <c r="E9" s="157"/>
      <c r="F9" s="157"/>
      <c r="G9" s="157"/>
      <c r="H9" s="157"/>
      <c r="I9" s="157"/>
      <c r="J9" s="157">
        <f t="shared" si="0"/>
        <v>0</v>
      </c>
      <c r="K9" s="77"/>
      <c r="L9" s="67"/>
      <c r="W9" s="64">
        <f t="shared" si="2"/>
        <v>0</v>
      </c>
      <c r="X9" s="64">
        <f t="shared" si="3"/>
        <v>0</v>
      </c>
    </row>
    <row r="10" spans="1:24" x14ac:dyDescent="0.3">
      <c r="A10" s="66"/>
      <c r="B10" s="148">
        <f t="shared" si="1"/>
        <v>5</v>
      </c>
      <c r="C10" s="160"/>
      <c r="D10" s="156"/>
      <c r="E10" s="157"/>
      <c r="F10" s="157"/>
      <c r="G10" s="157"/>
      <c r="H10" s="157"/>
      <c r="I10" s="157"/>
      <c r="J10" s="157">
        <f t="shared" si="0"/>
        <v>0</v>
      </c>
      <c r="K10" s="77"/>
      <c r="L10" s="67"/>
      <c r="W10" s="64">
        <f t="shared" si="2"/>
        <v>0</v>
      </c>
      <c r="X10" s="64">
        <f t="shared" si="3"/>
        <v>0</v>
      </c>
    </row>
    <row r="11" spans="1:24" ht="15" thickBot="1" x14ac:dyDescent="0.35">
      <c r="A11" s="66"/>
      <c r="B11" s="148">
        <f t="shared" si="1"/>
        <v>6</v>
      </c>
      <c r="C11" s="160"/>
      <c r="D11" s="156"/>
      <c r="E11" s="157"/>
      <c r="F11" s="157"/>
      <c r="G11" s="157"/>
      <c r="H11" s="157"/>
      <c r="I11" s="157"/>
      <c r="J11" s="157">
        <f t="shared" si="0"/>
        <v>0</v>
      </c>
      <c r="K11" s="77"/>
      <c r="L11" s="67"/>
      <c r="W11" s="64">
        <f t="shared" si="2"/>
        <v>0</v>
      </c>
      <c r="X11" s="64">
        <f t="shared" si="3"/>
        <v>0</v>
      </c>
    </row>
    <row r="12" spans="1:24" ht="15" thickTop="1" x14ac:dyDescent="0.3">
      <c r="A12" s="66"/>
      <c r="B12" s="148">
        <f t="shared" si="1"/>
        <v>7</v>
      </c>
      <c r="C12" s="160"/>
      <c r="D12" s="156"/>
      <c r="E12" s="157"/>
      <c r="F12" s="157"/>
      <c r="G12" s="157"/>
      <c r="H12" s="157"/>
      <c r="I12" s="157"/>
      <c r="J12" s="157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2"/>
        <v>0</v>
      </c>
      <c r="X12" s="64">
        <f t="shared" si="3"/>
        <v>0</v>
      </c>
    </row>
    <row r="13" spans="1:24" x14ac:dyDescent="0.3">
      <c r="A13" s="66"/>
      <c r="B13" s="148">
        <f t="shared" si="1"/>
        <v>8</v>
      </c>
      <c r="C13" s="160"/>
      <c r="D13" s="156"/>
      <c r="E13" s="156"/>
      <c r="F13" s="157"/>
      <c r="G13" s="157"/>
      <c r="H13" s="157"/>
      <c r="I13" s="157"/>
      <c r="J13" s="157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2"/>
        <v>0</v>
      </c>
      <c r="X13" s="64">
        <f t="shared" si="3"/>
        <v>0</v>
      </c>
    </row>
    <row r="14" spans="1:24" x14ac:dyDescent="0.3">
      <c r="A14" s="66"/>
      <c r="B14" s="148">
        <f t="shared" si="1"/>
        <v>9</v>
      </c>
      <c r="C14" s="160"/>
      <c r="D14" s="156"/>
      <c r="E14" s="156"/>
      <c r="F14" s="157"/>
      <c r="G14" s="157"/>
      <c r="H14" s="157"/>
      <c r="I14" s="157"/>
      <c r="J14" s="157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2"/>
        <v>0</v>
      </c>
      <c r="X14" s="64">
        <f t="shared" si="3"/>
        <v>0</v>
      </c>
    </row>
    <row r="15" spans="1:24" x14ac:dyDescent="0.3">
      <c r="A15" s="66"/>
      <c r="B15" s="148">
        <f t="shared" si="1"/>
        <v>10</v>
      </c>
      <c r="C15" s="160"/>
      <c r="D15" s="156"/>
      <c r="E15" s="156"/>
      <c r="F15" s="157"/>
      <c r="G15" s="157"/>
      <c r="H15" s="157"/>
      <c r="I15" s="157"/>
      <c r="J15" s="157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2"/>
        <v>0</v>
      </c>
      <c r="X15" s="64">
        <f t="shared" si="3"/>
        <v>0</v>
      </c>
    </row>
    <row r="16" spans="1:24" x14ac:dyDescent="0.3">
      <c r="A16" s="66"/>
      <c r="B16" s="148">
        <f t="shared" si="1"/>
        <v>11</v>
      </c>
      <c r="C16" s="160"/>
      <c r="D16" s="156"/>
      <c r="E16" s="156"/>
      <c r="F16" s="157"/>
      <c r="G16" s="157"/>
      <c r="H16" s="157"/>
      <c r="I16" s="157"/>
      <c r="J16" s="157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2"/>
        <v>0</v>
      </c>
      <c r="X16" s="64">
        <f t="shared" si="3"/>
        <v>0</v>
      </c>
    </row>
    <row r="17" spans="1:24" x14ac:dyDescent="0.3">
      <c r="A17" s="66"/>
      <c r="B17" s="148">
        <f t="shared" si="1"/>
        <v>12</v>
      </c>
      <c r="C17" s="160"/>
      <c r="D17" s="156"/>
      <c r="E17" s="156"/>
      <c r="F17" s="157"/>
      <c r="G17" s="157"/>
      <c r="H17" s="157"/>
      <c r="I17" s="157"/>
      <c r="J17" s="157">
        <f t="shared" si="4"/>
        <v>0</v>
      </c>
      <c r="K17" s="77"/>
      <c r="L17" s="67"/>
      <c r="M17" s="64" t="s">
        <v>176</v>
      </c>
      <c r="N17" s="81"/>
      <c r="O17" s="82"/>
      <c r="P17" s="82"/>
      <c r="Q17" s="82"/>
      <c r="R17" s="82"/>
      <c r="S17" s="83"/>
      <c r="W17" s="64">
        <f t="shared" si="2"/>
        <v>0</v>
      </c>
      <c r="X17" s="64">
        <f t="shared" si="3"/>
        <v>0</v>
      </c>
    </row>
    <row r="18" spans="1:24" x14ac:dyDescent="0.3">
      <c r="A18" s="66"/>
      <c r="B18" s="148">
        <f>B17+1</f>
        <v>13</v>
      </c>
      <c r="C18" s="160"/>
      <c r="D18" s="156"/>
      <c r="E18" s="156"/>
      <c r="F18" s="157"/>
      <c r="G18" s="157"/>
      <c r="H18" s="157"/>
      <c r="I18" s="157"/>
      <c r="J18" s="157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2"/>
        <v>0</v>
      </c>
      <c r="X18" s="64">
        <f t="shared" si="3"/>
        <v>0</v>
      </c>
    </row>
    <row r="19" spans="1:24" x14ac:dyDescent="0.3">
      <c r="A19" s="66"/>
      <c r="B19" s="148">
        <f t="shared" si="1"/>
        <v>14</v>
      </c>
      <c r="C19" s="160"/>
      <c r="D19" s="156"/>
      <c r="E19" s="156"/>
      <c r="F19" s="76"/>
      <c r="G19" s="76"/>
      <c r="H19" s="76"/>
      <c r="I19" s="76"/>
      <c r="J19" s="157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2"/>
        <v>0</v>
      </c>
      <c r="X19" s="64">
        <f t="shared" si="3"/>
        <v>0</v>
      </c>
    </row>
    <row r="20" spans="1:24" ht="15" thickBot="1" x14ac:dyDescent="0.35">
      <c r="A20" s="66"/>
      <c r="B20" s="149">
        <f t="shared" si="1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2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71000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</mergeCells>
  <hyperlinks>
    <hyperlink ref="B21" r:id="rId1" xr:uid="{00000000-0004-0000-5600-000000000000}"/>
    <hyperlink ref="N1" location="'Home Page'!A1" display="Back" xr:uid="{00000000-0004-0000-5600-000001000000}"/>
  </hyperlinks>
  <pageMargins left="0" right="0" top="0" bottom="0" header="0" footer="0"/>
  <pageSetup paperSize="9" orientation="portrait" r:id="rId2"/>
  <drawing r:id="rId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X22"/>
  <sheetViews>
    <sheetView zoomScale="97" zoomScaleNormal="97" workbookViewId="0">
      <selection activeCell="M16" sqref="M16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 t="s">
        <v>174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44896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2</v>
      </c>
      <c r="P4" s="206">
        <f>W20</f>
        <v>2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9">
        <v>44925</v>
      </c>
      <c r="D6" s="155" t="s">
        <v>10</v>
      </c>
      <c r="E6" s="158" t="s">
        <v>22</v>
      </c>
      <c r="F6" s="158">
        <v>6500</v>
      </c>
      <c r="G6" s="158">
        <v>6458</v>
      </c>
      <c r="H6" s="158">
        <f>6500-6458</f>
        <v>42</v>
      </c>
      <c r="I6" s="158">
        <v>200</v>
      </c>
      <c r="J6" s="157">
        <f t="shared" ref="J6:J14" si="0">I6*H6</f>
        <v>8400</v>
      </c>
      <c r="K6" s="72" t="s">
        <v>157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60">
        <v>44925</v>
      </c>
      <c r="D7" s="156" t="s">
        <v>10</v>
      </c>
      <c r="E7" s="157" t="s">
        <v>19</v>
      </c>
      <c r="F7" s="157">
        <v>55000</v>
      </c>
      <c r="G7" s="157">
        <v>54860</v>
      </c>
      <c r="H7" s="157">
        <f>55000-54860</f>
        <v>140</v>
      </c>
      <c r="I7" s="157">
        <v>200</v>
      </c>
      <c r="J7" s="157">
        <f t="shared" si="0"/>
        <v>28000</v>
      </c>
      <c r="K7" s="77" t="s">
        <v>157</v>
      </c>
      <c r="L7" s="67"/>
      <c r="N7" s="173"/>
      <c r="O7" s="174"/>
      <c r="P7" s="175"/>
      <c r="Q7" s="182"/>
      <c r="R7" s="183"/>
      <c r="S7" s="184"/>
      <c r="W7" s="64">
        <f>IF($J7&gt;0,1,0)</f>
        <v>1</v>
      </c>
      <c r="X7" s="64">
        <f>IF($J7&lt;0,1,0)</f>
        <v>0</v>
      </c>
    </row>
    <row r="8" spans="1:24" ht="15" thickBot="1" x14ac:dyDescent="0.35">
      <c r="A8" s="66"/>
      <c r="B8" s="148">
        <f t="shared" ref="B8:B20" si="1">B7+1</f>
        <v>3</v>
      </c>
      <c r="C8" s="160"/>
      <c r="D8" s="156"/>
      <c r="E8" s="157"/>
      <c r="F8" s="157"/>
      <c r="G8" s="157"/>
      <c r="H8" s="157"/>
      <c r="I8" s="157"/>
      <c r="J8" s="157">
        <f t="shared" si="0"/>
        <v>0</v>
      </c>
      <c r="K8" s="77"/>
      <c r="L8" s="67"/>
      <c r="N8" s="176"/>
      <c r="O8" s="177"/>
      <c r="P8" s="178"/>
      <c r="Q8" s="185"/>
      <c r="R8" s="186"/>
      <c r="S8" s="187"/>
      <c r="W8" s="64">
        <f t="shared" ref="W8:W19" si="2">IF($J8&gt;0,1,0)</f>
        <v>0</v>
      </c>
      <c r="X8" s="64">
        <f t="shared" ref="X8:X19" si="3">IF($J8&lt;0,1,0)</f>
        <v>0</v>
      </c>
    </row>
    <row r="9" spans="1:24" x14ac:dyDescent="0.3">
      <c r="A9" s="66"/>
      <c r="B9" s="148">
        <f t="shared" si="1"/>
        <v>4</v>
      </c>
      <c r="C9" s="160"/>
      <c r="D9" s="156"/>
      <c r="E9" s="157"/>
      <c r="F9" s="157"/>
      <c r="G9" s="157"/>
      <c r="H9" s="157"/>
      <c r="I9" s="157"/>
      <c r="J9" s="157">
        <f t="shared" si="0"/>
        <v>0</v>
      </c>
      <c r="K9" s="77"/>
      <c r="L9" s="67"/>
      <c r="W9" s="64">
        <f t="shared" si="2"/>
        <v>0</v>
      </c>
      <c r="X9" s="64">
        <f t="shared" si="3"/>
        <v>0</v>
      </c>
    </row>
    <row r="10" spans="1:24" x14ac:dyDescent="0.3">
      <c r="A10" s="66"/>
      <c r="B10" s="148">
        <f t="shared" si="1"/>
        <v>5</v>
      </c>
      <c r="C10" s="160"/>
      <c r="D10" s="156"/>
      <c r="E10" s="157"/>
      <c r="F10" s="157"/>
      <c r="G10" s="157"/>
      <c r="H10" s="157"/>
      <c r="I10" s="157"/>
      <c r="J10" s="157">
        <f t="shared" si="0"/>
        <v>0</v>
      </c>
      <c r="K10" s="77"/>
      <c r="L10" s="67"/>
      <c r="W10" s="64">
        <f t="shared" si="2"/>
        <v>0</v>
      </c>
      <c r="X10" s="64">
        <f t="shared" si="3"/>
        <v>0</v>
      </c>
    </row>
    <row r="11" spans="1:24" ht="15" thickBot="1" x14ac:dyDescent="0.35">
      <c r="A11" s="66"/>
      <c r="B11" s="148">
        <f t="shared" si="1"/>
        <v>6</v>
      </c>
      <c r="C11" s="160"/>
      <c r="D11" s="156"/>
      <c r="E11" s="157"/>
      <c r="F11" s="157"/>
      <c r="G11" s="157"/>
      <c r="H11" s="157"/>
      <c r="I11" s="157"/>
      <c r="J11" s="157">
        <f t="shared" si="0"/>
        <v>0</v>
      </c>
      <c r="K11" s="77"/>
      <c r="L11" s="67"/>
      <c r="W11" s="64">
        <f t="shared" si="2"/>
        <v>0</v>
      </c>
      <c r="X11" s="64">
        <f t="shared" si="3"/>
        <v>0</v>
      </c>
    </row>
    <row r="12" spans="1:24" ht="15" thickTop="1" x14ac:dyDescent="0.3">
      <c r="A12" s="66"/>
      <c r="B12" s="148">
        <f t="shared" si="1"/>
        <v>7</v>
      </c>
      <c r="C12" s="160"/>
      <c r="D12" s="156"/>
      <c r="E12" s="157"/>
      <c r="F12" s="157"/>
      <c r="G12" s="157"/>
      <c r="H12" s="157"/>
      <c r="I12" s="157"/>
      <c r="J12" s="157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2"/>
        <v>0</v>
      </c>
      <c r="X12" s="64">
        <f t="shared" si="3"/>
        <v>0</v>
      </c>
    </row>
    <row r="13" spans="1:24" x14ac:dyDescent="0.3">
      <c r="A13" s="66"/>
      <c r="B13" s="148">
        <f t="shared" si="1"/>
        <v>8</v>
      </c>
      <c r="C13" s="160"/>
      <c r="D13" s="156"/>
      <c r="E13" s="156"/>
      <c r="F13" s="157"/>
      <c r="G13" s="157"/>
      <c r="H13" s="157"/>
      <c r="I13" s="157"/>
      <c r="J13" s="157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2"/>
        <v>0</v>
      </c>
      <c r="X13" s="64">
        <f t="shared" si="3"/>
        <v>0</v>
      </c>
    </row>
    <row r="14" spans="1:24" x14ac:dyDescent="0.3">
      <c r="A14" s="66"/>
      <c r="B14" s="148">
        <f t="shared" si="1"/>
        <v>9</v>
      </c>
      <c r="C14" s="160"/>
      <c r="D14" s="156"/>
      <c r="E14" s="156"/>
      <c r="F14" s="157"/>
      <c r="G14" s="157"/>
      <c r="H14" s="157"/>
      <c r="I14" s="157"/>
      <c r="J14" s="157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2"/>
        <v>0</v>
      </c>
      <c r="X14" s="64">
        <f t="shared" si="3"/>
        <v>0</v>
      </c>
    </row>
    <row r="15" spans="1:24" x14ac:dyDescent="0.3">
      <c r="A15" s="66"/>
      <c r="B15" s="148">
        <f t="shared" si="1"/>
        <v>10</v>
      </c>
      <c r="C15" s="160"/>
      <c r="D15" s="156"/>
      <c r="E15" s="156"/>
      <c r="F15" s="157"/>
      <c r="G15" s="157"/>
      <c r="H15" s="157"/>
      <c r="I15" s="157"/>
      <c r="J15" s="157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2"/>
        <v>0</v>
      </c>
      <c r="X15" s="64">
        <f t="shared" si="3"/>
        <v>0</v>
      </c>
    </row>
    <row r="16" spans="1:24" x14ac:dyDescent="0.3">
      <c r="A16" s="66"/>
      <c r="B16" s="148">
        <f t="shared" si="1"/>
        <v>11</v>
      </c>
      <c r="C16" s="160"/>
      <c r="D16" s="156"/>
      <c r="E16" s="156"/>
      <c r="F16" s="157"/>
      <c r="G16" s="157"/>
      <c r="H16" s="157"/>
      <c r="I16" s="157"/>
      <c r="J16" s="157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2"/>
        <v>0</v>
      </c>
      <c r="X16" s="64">
        <f t="shared" si="3"/>
        <v>0</v>
      </c>
    </row>
    <row r="17" spans="1:24" x14ac:dyDescent="0.3">
      <c r="A17" s="66"/>
      <c r="B17" s="148">
        <f t="shared" si="1"/>
        <v>12</v>
      </c>
      <c r="C17" s="160"/>
      <c r="D17" s="156"/>
      <c r="E17" s="156"/>
      <c r="F17" s="157"/>
      <c r="G17" s="157"/>
      <c r="H17" s="157"/>
      <c r="I17" s="157"/>
      <c r="J17" s="157">
        <f t="shared" si="4"/>
        <v>0</v>
      </c>
      <c r="K17" s="77"/>
      <c r="L17" s="67"/>
      <c r="M17" s="64" t="s">
        <v>176</v>
      </c>
      <c r="N17" s="81"/>
      <c r="O17" s="82"/>
      <c r="P17" s="82"/>
      <c r="Q17" s="82"/>
      <c r="R17" s="82"/>
      <c r="S17" s="83"/>
      <c r="W17" s="64">
        <f t="shared" si="2"/>
        <v>0</v>
      </c>
      <c r="X17" s="64">
        <f t="shared" si="3"/>
        <v>0</v>
      </c>
    </row>
    <row r="18" spans="1:24" x14ac:dyDescent="0.3">
      <c r="A18" s="66"/>
      <c r="B18" s="148">
        <f>B17+1</f>
        <v>13</v>
      </c>
      <c r="C18" s="160"/>
      <c r="D18" s="156"/>
      <c r="E18" s="156"/>
      <c r="F18" s="157"/>
      <c r="G18" s="157"/>
      <c r="H18" s="157"/>
      <c r="I18" s="157"/>
      <c r="J18" s="157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2"/>
        <v>0</v>
      </c>
      <c r="X18" s="64">
        <f t="shared" si="3"/>
        <v>0</v>
      </c>
    </row>
    <row r="19" spans="1:24" x14ac:dyDescent="0.3">
      <c r="A19" s="66"/>
      <c r="B19" s="148">
        <f t="shared" si="1"/>
        <v>14</v>
      </c>
      <c r="C19" s="160"/>
      <c r="D19" s="156"/>
      <c r="E19" s="156"/>
      <c r="F19" s="76"/>
      <c r="G19" s="76"/>
      <c r="H19" s="76"/>
      <c r="I19" s="76"/>
      <c r="J19" s="157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2"/>
        <v>0</v>
      </c>
      <c r="X19" s="64">
        <f t="shared" si="3"/>
        <v>0</v>
      </c>
    </row>
    <row r="20" spans="1:24" ht="15" thickBot="1" x14ac:dyDescent="0.35">
      <c r="A20" s="66"/>
      <c r="B20" s="149">
        <f t="shared" si="1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2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36400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  <mergeCell ref="O2:O3"/>
    <mergeCell ref="P2:P3"/>
    <mergeCell ref="Q2:Q3"/>
    <mergeCell ref="R2:R3"/>
    <mergeCell ref="N6:P8"/>
    <mergeCell ref="Q6:S8"/>
  </mergeCells>
  <hyperlinks>
    <hyperlink ref="B21" r:id="rId1" xr:uid="{00000000-0004-0000-5700-000000000000}"/>
    <hyperlink ref="N1" location="'Home Page'!A1" display="Back" xr:uid="{00000000-0004-0000-5700-000001000000}"/>
  </hyperlinks>
  <pageMargins left="0" right="0" top="0" bottom="0" header="0" footer="0"/>
  <pageSetup paperSize="9" orientation="portrait" r:id="rId2"/>
  <drawing r:id="rId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X22"/>
  <sheetViews>
    <sheetView tabSelected="1" zoomScale="97" zoomScaleNormal="97" workbookViewId="0">
      <selection activeCell="H11" sqref="H11"/>
    </sheetView>
  </sheetViews>
  <sheetFormatPr defaultColWidth="9.109375" defaultRowHeight="14.4" x14ac:dyDescent="0.3"/>
  <cols>
    <col min="1" max="1" width="7" style="64" customWidth="1"/>
    <col min="2" max="2" width="3.5546875" style="93" bestFit="1" customWidth="1"/>
    <col min="3" max="3" width="10.44140625" style="64" bestFit="1" customWidth="1"/>
    <col min="4" max="4" width="9.33203125" style="64" customWidth="1"/>
    <col min="5" max="5" width="12.88671875" style="64" customWidth="1"/>
    <col min="6" max="7" width="11.44140625" style="64" customWidth="1"/>
    <col min="8" max="8" width="13.33203125" style="64" customWidth="1"/>
    <col min="9" max="9" width="11.44140625" style="64" customWidth="1"/>
    <col min="10" max="10" width="11.5546875" style="64" customWidth="1"/>
    <col min="11" max="11" width="13.44140625" style="64" customWidth="1"/>
    <col min="12" max="12" width="7" style="64" customWidth="1"/>
    <col min="13" max="13" width="9.109375" style="64"/>
    <col min="14" max="14" width="15.33203125" style="64" bestFit="1" customWidth="1"/>
    <col min="15" max="18" width="9.109375" style="64"/>
    <col min="19" max="19" width="10.6640625" style="64" bestFit="1" customWidth="1"/>
    <col min="20" max="22" width="9.109375" style="64"/>
    <col min="23" max="24" width="0" style="64" hidden="1" customWidth="1"/>
    <col min="25" max="16384" width="9.109375" style="64"/>
  </cols>
  <sheetData>
    <row r="1" spans="1:24" ht="30" customHeight="1" thickBot="1" x14ac:dyDescent="0.35">
      <c r="A1" s="60" t="s">
        <v>174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3"/>
      <c r="N1" s="65" t="s">
        <v>115</v>
      </c>
    </row>
    <row r="2" spans="1:24" ht="25.2" thickBot="1" x14ac:dyDescent="0.35">
      <c r="A2" s="66" t="s">
        <v>0</v>
      </c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  <c r="L2" s="67"/>
      <c r="N2" s="212" t="s">
        <v>117</v>
      </c>
      <c r="O2" s="166" t="s">
        <v>118</v>
      </c>
      <c r="P2" s="168" t="s">
        <v>119</v>
      </c>
      <c r="Q2" s="168" t="s">
        <v>120</v>
      </c>
      <c r="R2" s="168" t="s">
        <v>121</v>
      </c>
      <c r="S2" s="200" t="s">
        <v>122</v>
      </c>
    </row>
    <row r="3" spans="1:24" ht="16.2" thickBot="1" x14ac:dyDescent="0.35">
      <c r="A3" s="66"/>
      <c r="B3" s="194">
        <v>44927</v>
      </c>
      <c r="C3" s="195"/>
      <c r="D3" s="195"/>
      <c r="E3" s="195"/>
      <c r="F3" s="195"/>
      <c r="G3" s="195"/>
      <c r="H3" s="195"/>
      <c r="I3" s="195"/>
      <c r="J3" s="195"/>
      <c r="K3" s="196"/>
      <c r="L3" s="67"/>
      <c r="N3" s="213"/>
      <c r="O3" s="167"/>
      <c r="P3" s="169"/>
      <c r="Q3" s="169"/>
      <c r="R3" s="169"/>
      <c r="S3" s="201"/>
    </row>
    <row r="4" spans="1:24" ht="16.2" thickBot="1" x14ac:dyDescent="0.35">
      <c r="A4" s="66"/>
      <c r="B4" s="197" t="s">
        <v>128</v>
      </c>
      <c r="C4" s="198"/>
      <c r="D4" s="198"/>
      <c r="E4" s="198"/>
      <c r="F4" s="198"/>
      <c r="G4" s="198"/>
      <c r="H4" s="198"/>
      <c r="I4" s="198"/>
      <c r="J4" s="198"/>
      <c r="K4" s="199"/>
      <c r="L4" s="67"/>
      <c r="N4" s="202" t="s">
        <v>146</v>
      </c>
      <c r="O4" s="204">
        <f>COUNT(C6:C20)</f>
        <v>5</v>
      </c>
      <c r="P4" s="206">
        <f>W20</f>
        <v>5</v>
      </c>
      <c r="Q4" s="206">
        <f>X20</f>
        <v>0</v>
      </c>
      <c r="R4" s="208">
        <f>O4-P4-Q4</f>
        <v>0</v>
      </c>
      <c r="S4" s="210">
        <f>P4/O4</f>
        <v>1</v>
      </c>
    </row>
    <row r="5" spans="1:24" ht="15" thickBot="1" x14ac:dyDescent="0.35">
      <c r="A5" s="66"/>
      <c r="B5" s="94" t="s">
        <v>123</v>
      </c>
      <c r="C5" s="95" t="s">
        <v>1</v>
      </c>
      <c r="D5" s="96" t="s">
        <v>2</v>
      </c>
      <c r="E5" s="96" t="s">
        <v>3</v>
      </c>
      <c r="F5" s="97" t="s">
        <v>4</v>
      </c>
      <c r="G5" s="97" t="s">
        <v>5</v>
      </c>
      <c r="H5" s="97" t="s">
        <v>20</v>
      </c>
      <c r="I5" s="97" t="s">
        <v>6</v>
      </c>
      <c r="J5" s="97" t="s">
        <v>124</v>
      </c>
      <c r="K5" s="98" t="s">
        <v>8</v>
      </c>
      <c r="L5" s="67"/>
      <c r="N5" s="203"/>
      <c r="O5" s="205"/>
      <c r="P5" s="207"/>
      <c r="Q5" s="207"/>
      <c r="R5" s="209"/>
      <c r="S5" s="211"/>
      <c r="W5" s="64" t="s">
        <v>119</v>
      </c>
      <c r="X5" s="64" t="s">
        <v>120</v>
      </c>
    </row>
    <row r="6" spans="1:24" x14ac:dyDescent="0.3">
      <c r="A6" s="66"/>
      <c r="B6" s="147">
        <v>1</v>
      </c>
      <c r="C6" s="159">
        <v>44944</v>
      </c>
      <c r="D6" s="155" t="s">
        <v>10</v>
      </c>
      <c r="E6" s="158" t="s">
        <v>54</v>
      </c>
      <c r="F6" s="158">
        <v>292.5</v>
      </c>
      <c r="G6" s="158">
        <v>288.2</v>
      </c>
      <c r="H6" s="158">
        <f>292.5-288.2</f>
        <v>4.3000000000000114</v>
      </c>
      <c r="I6" s="158">
        <v>10000</v>
      </c>
      <c r="J6" s="157">
        <f t="shared" ref="J6:J14" si="0">I6*H6</f>
        <v>43000.000000000116</v>
      </c>
      <c r="K6" s="72" t="s">
        <v>159</v>
      </c>
      <c r="L6" s="67"/>
      <c r="N6" s="170" t="s">
        <v>125</v>
      </c>
      <c r="O6" s="171"/>
      <c r="P6" s="172"/>
      <c r="Q6" s="179">
        <f>S4</f>
        <v>1</v>
      </c>
      <c r="R6" s="180"/>
      <c r="S6" s="181"/>
      <c r="W6" s="64">
        <f>IF($J6&gt;0,1,0)</f>
        <v>1</v>
      </c>
      <c r="X6" s="64">
        <f>IF($J6&lt;0,1,0)</f>
        <v>0</v>
      </c>
    </row>
    <row r="7" spans="1:24" x14ac:dyDescent="0.3">
      <c r="A7" s="66"/>
      <c r="B7" s="148">
        <f>B6+1</f>
        <v>2</v>
      </c>
      <c r="C7" s="160">
        <v>44944</v>
      </c>
      <c r="D7" s="156" t="s">
        <v>10</v>
      </c>
      <c r="E7" s="157" t="s">
        <v>19</v>
      </c>
      <c r="F7" s="157">
        <v>56385</v>
      </c>
      <c r="G7" s="157">
        <v>56250</v>
      </c>
      <c r="H7" s="157">
        <f>56385-56250</f>
        <v>135</v>
      </c>
      <c r="I7" s="157">
        <v>200</v>
      </c>
      <c r="J7" s="157">
        <f t="shared" si="0"/>
        <v>27000</v>
      </c>
      <c r="K7" s="77" t="s">
        <v>157</v>
      </c>
      <c r="L7" s="67"/>
      <c r="N7" s="173"/>
      <c r="O7" s="174"/>
      <c r="P7" s="175"/>
      <c r="Q7" s="182"/>
      <c r="R7" s="183"/>
      <c r="S7" s="184"/>
      <c r="W7" s="64">
        <f>IF($J7&gt;0,1,0)</f>
        <v>1</v>
      </c>
      <c r="X7" s="64">
        <f>IF($J7&lt;0,1,0)</f>
        <v>0</v>
      </c>
    </row>
    <row r="8" spans="1:24" ht="15" thickBot="1" x14ac:dyDescent="0.35">
      <c r="A8" s="66"/>
      <c r="B8" s="148">
        <f t="shared" ref="B8:B20" si="1">B7+1</f>
        <v>3</v>
      </c>
      <c r="C8" s="160">
        <v>44944</v>
      </c>
      <c r="D8" s="156" t="s">
        <v>10</v>
      </c>
      <c r="E8" s="157" t="s">
        <v>26</v>
      </c>
      <c r="F8" s="157">
        <v>69000</v>
      </c>
      <c r="G8" s="157">
        <v>68000</v>
      </c>
      <c r="H8" s="157">
        <f>69000-68000</f>
        <v>1000</v>
      </c>
      <c r="I8" s="157">
        <v>60</v>
      </c>
      <c r="J8" s="157">
        <f t="shared" si="0"/>
        <v>60000</v>
      </c>
      <c r="K8" s="77" t="s">
        <v>158</v>
      </c>
      <c r="L8" s="67"/>
      <c r="N8" s="176"/>
      <c r="O8" s="177"/>
      <c r="P8" s="178"/>
      <c r="Q8" s="185"/>
      <c r="R8" s="186"/>
      <c r="S8" s="187"/>
      <c r="W8" s="64">
        <f t="shared" ref="W8:W19" si="2">IF($J8&gt;0,1,0)</f>
        <v>1</v>
      </c>
      <c r="X8" s="64">
        <f t="shared" ref="X8:X19" si="3">IF($J8&lt;0,1,0)</f>
        <v>0</v>
      </c>
    </row>
    <row r="9" spans="1:24" x14ac:dyDescent="0.3">
      <c r="A9" s="66"/>
      <c r="B9" s="148">
        <f t="shared" si="1"/>
        <v>4</v>
      </c>
      <c r="C9" s="160">
        <v>44950</v>
      </c>
      <c r="D9" s="156" t="s">
        <v>10</v>
      </c>
      <c r="E9" s="157" t="s">
        <v>22</v>
      </c>
      <c r="F9" s="157">
        <v>6730</v>
      </c>
      <c r="G9" s="157">
        <v>6530</v>
      </c>
      <c r="H9" s="157">
        <f>6730-6530</f>
        <v>200</v>
      </c>
      <c r="I9" s="157">
        <v>200</v>
      </c>
      <c r="J9" s="157">
        <f t="shared" si="0"/>
        <v>40000</v>
      </c>
      <c r="K9" s="77" t="s">
        <v>158</v>
      </c>
      <c r="L9" s="67"/>
      <c r="W9" s="64">
        <f t="shared" si="2"/>
        <v>1</v>
      </c>
      <c r="X9" s="64">
        <f t="shared" si="3"/>
        <v>0</v>
      </c>
    </row>
    <row r="10" spans="1:24" x14ac:dyDescent="0.3">
      <c r="A10" s="66"/>
      <c r="B10" s="148">
        <f t="shared" si="1"/>
        <v>5</v>
      </c>
      <c r="C10" s="160">
        <v>44956</v>
      </c>
      <c r="D10" s="156" t="s">
        <v>25</v>
      </c>
      <c r="E10" s="157" t="s">
        <v>177</v>
      </c>
      <c r="F10" s="157">
        <v>10</v>
      </c>
      <c r="G10" s="157">
        <v>12</v>
      </c>
      <c r="H10" s="157">
        <v>2</v>
      </c>
      <c r="I10" s="157">
        <v>2500</v>
      </c>
      <c r="J10" s="157">
        <f t="shared" si="0"/>
        <v>5000</v>
      </c>
      <c r="K10" s="77" t="s">
        <v>157</v>
      </c>
      <c r="L10" s="67"/>
      <c r="W10" s="64">
        <f t="shared" si="2"/>
        <v>1</v>
      </c>
      <c r="X10" s="64">
        <f t="shared" si="3"/>
        <v>0</v>
      </c>
    </row>
    <row r="11" spans="1:24" ht="15" thickBot="1" x14ac:dyDescent="0.35">
      <c r="A11" s="66"/>
      <c r="B11" s="148">
        <f t="shared" si="1"/>
        <v>6</v>
      </c>
      <c r="C11" s="160"/>
      <c r="D11" s="156"/>
      <c r="E11" s="157"/>
      <c r="F11" s="157"/>
      <c r="G11" s="157"/>
      <c r="H11" s="157"/>
      <c r="I11" s="157"/>
      <c r="J11" s="157">
        <f t="shared" si="0"/>
        <v>0</v>
      </c>
      <c r="K11" s="77"/>
      <c r="L11" s="67"/>
      <c r="W11" s="64">
        <f t="shared" si="2"/>
        <v>0</v>
      </c>
      <c r="X11" s="64">
        <f t="shared" si="3"/>
        <v>0</v>
      </c>
    </row>
    <row r="12" spans="1:24" ht="15" thickTop="1" x14ac:dyDescent="0.3">
      <c r="A12" s="66"/>
      <c r="B12" s="148">
        <f t="shared" si="1"/>
        <v>7</v>
      </c>
      <c r="C12" s="160"/>
      <c r="D12" s="156"/>
      <c r="E12" s="157"/>
      <c r="F12" s="157"/>
      <c r="G12" s="157"/>
      <c r="H12" s="157"/>
      <c r="I12" s="157"/>
      <c r="J12" s="157">
        <f t="shared" si="0"/>
        <v>0</v>
      </c>
      <c r="K12" s="77"/>
      <c r="L12" s="67"/>
      <c r="N12" s="78"/>
      <c r="O12" s="79"/>
      <c r="P12" s="79"/>
      <c r="Q12" s="79"/>
      <c r="R12" s="79"/>
      <c r="S12" s="80"/>
      <c r="W12" s="64">
        <f t="shared" si="2"/>
        <v>0</v>
      </c>
      <c r="X12" s="64">
        <f t="shared" si="3"/>
        <v>0</v>
      </c>
    </row>
    <row r="13" spans="1:24" x14ac:dyDescent="0.3">
      <c r="A13" s="66"/>
      <c r="B13" s="148">
        <f t="shared" si="1"/>
        <v>8</v>
      </c>
      <c r="C13" s="160"/>
      <c r="D13" s="156"/>
      <c r="E13" s="156"/>
      <c r="F13" s="157"/>
      <c r="G13" s="157"/>
      <c r="H13" s="157"/>
      <c r="I13" s="157"/>
      <c r="J13" s="157">
        <f t="shared" si="0"/>
        <v>0</v>
      </c>
      <c r="K13" s="77"/>
      <c r="L13" s="67"/>
      <c r="N13" s="81"/>
      <c r="O13" s="82"/>
      <c r="P13" s="82"/>
      <c r="Q13" s="82"/>
      <c r="R13" s="82"/>
      <c r="S13" s="83"/>
      <c r="W13" s="64">
        <f t="shared" si="2"/>
        <v>0</v>
      </c>
      <c r="X13" s="64">
        <f t="shared" si="3"/>
        <v>0</v>
      </c>
    </row>
    <row r="14" spans="1:24" x14ac:dyDescent="0.3">
      <c r="A14" s="66"/>
      <c r="B14" s="148">
        <f t="shared" si="1"/>
        <v>9</v>
      </c>
      <c r="C14" s="160"/>
      <c r="D14" s="156"/>
      <c r="E14" s="156"/>
      <c r="F14" s="157"/>
      <c r="G14" s="157"/>
      <c r="H14" s="157"/>
      <c r="I14" s="157"/>
      <c r="J14" s="157">
        <f t="shared" si="0"/>
        <v>0</v>
      </c>
      <c r="K14" s="77"/>
      <c r="L14" s="67"/>
      <c r="N14" s="81"/>
      <c r="O14" s="82"/>
      <c r="P14" s="82"/>
      <c r="Q14" s="82"/>
      <c r="R14" s="82"/>
      <c r="S14" s="83"/>
      <c r="W14" s="64">
        <f t="shared" si="2"/>
        <v>0</v>
      </c>
      <c r="X14" s="64">
        <f t="shared" si="3"/>
        <v>0</v>
      </c>
    </row>
    <row r="15" spans="1:24" x14ac:dyDescent="0.3">
      <c r="A15" s="66"/>
      <c r="B15" s="148">
        <f t="shared" si="1"/>
        <v>10</v>
      </c>
      <c r="C15" s="160"/>
      <c r="D15" s="156"/>
      <c r="E15" s="156"/>
      <c r="F15" s="157"/>
      <c r="G15" s="157"/>
      <c r="H15" s="157"/>
      <c r="I15" s="157"/>
      <c r="J15" s="157">
        <f t="shared" ref="J15:J20" si="4">H15*I15</f>
        <v>0</v>
      </c>
      <c r="K15" s="77"/>
      <c r="L15" s="67"/>
      <c r="N15" s="81"/>
      <c r="O15" s="82"/>
      <c r="P15" s="82"/>
      <c r="Q15" s="82"/>
      <c r="R15" s="82"/>
      <c r="S15" s="83"/>
      <c r="W15" s="64">
        <f t="shared" si="2"/>
        <v>0</v>
      </c>
      <c r="X15" s="64">
        <f t="shared" si="3"/>
        <v>0</v>
      </c>
    </row>
    <row r="16" spans="1:24" x14ac:dyDescent="0.3">
      <c r="A16" s="66"/>
      <c r="B16" s="148">
        <f t="shared" si="1"/>
        <v>11</v>
      </c>
      <c r="C16" s="160"/>
      <c r="D16" s="156"/>
      <c r="E16" s="156"/>
      <c r="F16" s="157"/>
      <c r="G16" s="157"/>
      <c r="H16" s="157"/>
      <c r="I16" s="157"/>
      <c r="J16" s="157">
        <f t="shared" si="4"/>
        <v>0</v>
      </c>
      <c r="K16" s="77"/>
      <c r="L16" s="67"/>
      <c r="N16" s="81"/>
      <c r="O16" s="82"/>
      <c r="P16" s="82"/>
      <c r="Q16" s="82"/>
      <c r="R16" s="82"/>
      <c r="S16" s="83"/>
      <c r="W16" s="64">
        <f t="shared" si="2"/>
        <v>0</v>
      </c>
      <c r="X16" s="64">
        <f t="shared" si="3"/>
        <v>0</v>
      </c>
    </row>
    <row r="17" spans="1:24" x14ac:dyDescent="0.3">
      <c r="A17" s="66"/>
      <c r="B17" s="148">
        <f t="shared" si="1"/>
        <v>12</v>
      </c>
      <c r="C17" s="160"/>
      <c r="D17" s="156"/>
      <c r="E17" s="156"/>
      <c r="F17" s="157"/>
      <c r="G17" s="157"/>
      <c r="H17" s="157"/>
      <c r="I17" s="157"/>
      <c r="J17" s="157">
        <f t="shared" si="4"/>
        <v>0</v>
      </c>
      <c r="K17" s="77"/>
      <c r="L17" s="67"/>
      <c r="M17" s="64" t="s">
        <v>176</v>
      </c>
      <c r="N17" s="81"/>
      <c r="O17" s="82"/>
      <c r="P17" s="82"/>
      <c r="Q17" s="82"/>
      <c r="R17" s="82"/>
      <c r="S17" s="83"/>
      <c r="W17" s="64">
        <f t="shared" si="2"/>
        <v>0</v>
      </c>
      <c r="X17" s="64">
        <f t="shared" si="3"/>
        <v>0</v>
      </c>
    </row>
    <row r="18" spans="1:24" x14ac:dyDescent="0.3">
      <c r="A18" s="66"/>
      <c r="B18" s="148">
        <f>B17+1</f>
        <v>13</v>
      </c>
      <c r="C18" s="160"/>
      <c r="D18" s="156"/>
      <c r="E18" s="156"/>
      <c r="F18" s="157"/>
      <c r="G18" s="157"/>
      <c r="H18" s="157"/>
      <c r="I18" s="157"/>
      <c r="J18" s="157">
        <f t="shared" si="4"/>
        <v>0</v>
      </c>
      <c r="K18" s="77"/>
      <c r="L18" s="67"/>
      <c r="N18" s="81"/>
      <c r="O18" s="82"/>
      <c r="P18" s="82"/>
      <c r="Q18" s="82"/>
      <c r="R18" s="82"/>
      <c r="S18" s="83"/>
      <c r="W18" s="64">
        <f t="shared" si="2"/>
        <v>0</v>
      </c>
      <c r="X18" s="64">
        <f t="shared" si="3"/>
        <v>0</v>
      </c>
    </row>
    <row r="19" spans="1:24" x14ac:dyDescent="0.3">
      <c r="A19" s="66"/>
      <c r="B19" s="148">
        <f t="shared" si="1"/>
        <v>14</v>
      </c>
      <c r="C19" s="160"/>
      <c r="D19" s="156"/>
      <c r="E19" s="156"/>
      <c r="F19" s="76"/>
      <c r="G19" s="76"/>
      <c r="H19" s="76"/>
      <c r="I19" s="76"/>
      <c r="J19" s="157">
        <f t="shared" si="4"/>
        <v>0</v>
      </c>
      <c r="K19" s="77"/>
      <c r="L19" s="67"/>
      <c r="N19" s="81"/>
      <c r="O19" s="82"/>
      <c r="P19" s="84"/>
      <c r="Q19" s="84"/>
      <c r="R19" s="84"/>
      <c r="S19" s="85"/>
      <c r="W19" s="64">
        <f t="shared" si="2"/>
        <v>0</v>
      </c>
      <c r="X19" s="64">
        <f t="shared" si="3"/>
        <v>0</v>
      </c>
    </row>
    <row r="20" spans="1:24" ht="15" thickBot="1" x14ac:dyDescent="0.35">
      <c r="A20" s="66"/>
      <c r="B20" s="149">
        <f t="shared" si="1"/>
        <v>15</v>
      </c>
      <c r="C20" s="152"/>
      <c r="D20" s="103"/>
      <c r="E20" s="103"/>
      <c r="F20" s="104"/>
      <c r="G20" s="104"/>
      <c r="H20" s="104"/>
      <c r="I20" s="104"/>
      <c r="J20" s="104">
        <f t="shared" si="4"/>
        <v>0</v>
      </c>
      <c r="K20" s="105"/>
      <c r="L20" s="67"/>
      <c r="N20" s="86"/>
      <c r="O20" s="87"/>
      <c r="P20" s="87"/>
      <c r="Q20" s="87"/>
      <c r="R20" s="87"/>
      <c r="S20" s="88"/>
      <c r="W20" s="64">
        <f>SUM(W6:W19)</f>
        <v>5</v>
      </c>
      <c r="X20" s="64">
        <f>SUM(X6:X19)</f>
        <v>0</v>
      </c>
    </row>
    <row r="21" spans="1:24" ht="30" customHeight="1" thickBot="1" x14ac:dyDescent="0.5">
      <c r="A21" s="66"/>
      <c r="B21" s="188" t="s">
        <v>126</v>
      </c>
      <c r="C21" s="189"/>
      <c r="D21" s="189"/>
      <c r="E21" s="189"/>
      <c r="F21" s="189"/>
      <c r="G21" s="189"/>
      <c r="H21" s="190"/>
      <c r="I21" s="99" t="s">
        <v>127</v>
      </c>
      <c r="J21" s="100">
        <f>SUM(J6:J20)</f>
        <v>175000.00000000012</v>
      </c>
      <c r="K21" s="106"/>
      <c r="L21" s="67"/>
    </row>
    <row r="22" spans="1:24" ht="30.75" customHeight="1" thickBot="1" x14ac:dyDescent="0.35">
      <c r="A22" s="89"/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2"/>
    </row>
  </sheetData>
  <mergeCells count="18">
    <mergeCell ref="O2:O3"/>
    <mergeCell ref="P2:P3"/>
    <mergeCell ref="Q2:Q3"/>
    <mergeCell ref="R2:R3"/>
    <mergeCell ref="N6:P8"/>
    <mergeCell ref="Q6:S8"/>
    <mergeCell ref="B21:H21"/>
    <mergeCell ref="S2:S3"/>
    <mergeCell ref="B3:K3"/>
    <mergeCell ref="B4:K4"/>
    <mergeCell ref="N4:N5"/>
    <mergeCell ref="O4:O5"/>
    <mergeCell ref="P4:P5"/>
    <mergeCell ref="Q4:Q5"/>
    <mergeCell ref="R4:R5"/>
    <mergeCell ref="S4:S5"/>
    <mergeCell ref="B2:K2"/>
    <mergeCell ref="N2:N3"/>
  </mergeCells>
  <hyperlinks>
    <hyperlink ref="B21" r:id="rId1" xr:uid="{00000000-0004-0000-5800-000000000000}"/>
    <hyperlink ref="N1" location="'Home Page'!A1" display="Back" xr:uid="{00000000-0004-0000-5800-000001000000}"/>
  </hyperlinks>
  <pageMargins left="0" right="0" top="0" bottom="0" header="0" footer="0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7"/>
  <sheetViews>
    <sheetView workbookViewId="0">
      <selection activeCell="L2" sqref="L2"/>
    </sheetView>
  </sheetViews>
  <sheetFormatPr defaultColWidth="9.109375" defaultRowHeight="14.4" x14ac:dyDescent="0.3"/>
  <cols>
    <col min="1" max="1" width="9.33203125" style="1" customWidth="1"/>
    <col min="2" max="2" width="22.5546875" style="1" bestFit="1" customWidth="1"/>
    <col min="3" max="3" width="12.44140625" style="1" customWidth="1"/>
    <col min="4" max="4" width="21.5546875" style="1" bestFit="1" customWidth="1"/>
    <col min="5" max="5" width="13.44140625" style="1" customWidth="1"/>
    <col min="6" max="7" width="14.6640625" style="1" customWidth="1"/>
    <col min="8" max="8" width="15" style="1" customWidth="1"/>
    <col min="9" max="9" width="18.88671875" style="1" customWidth="1"/>
    <col min="10" max="10" width="24.109375" style="1" bestFit="1" customWidth="1"/>
    <col min="11" max="16384" width="9.109375" style="1"/>
  </cols>
  <sheetData>
    <row r="1" spans="1:12" ht="15" thickBot="1" x14ac:dyDescent="0.35">
      <c r="A1" s="40"/>
      <c r="B1" s="163"/>
      <c r="C1" s="163"/>
      <c r="D1" s="163"/>
      <c r="E1" s="163"/>
      <c r="F1" s="163"/>
      <c r="G1" s="163"/>
      <c r="H1" s="163"/>
      <c r="I1" s="163"/>
      <c r="J1" s="40"/>
      <c r="K1" s="40"/>
    </row>
    <row r="2" spans="1:12" s="25" customFormat="1" ht="34.200000000000003" thickBot="1" x14ac:dyDescent="0.35">
      <c r="A2" s="40" t="s">
        <v>0</v>
      </c>
      <c r="B2" s="164" t="s">
        <v>51</v>
      </c>
      <c r="C2" s="164"/>
      <c r="D2" s="164"/>
      <c r="E2" s="164"/>
      <c r="F2" s="164"/>
      <c r="G2" s="164"/>
      <c r="H2" s="164"/>
      <c r="I2" s="164"/>
      <c r="J2" s="14"/>
      <c r="K2" s="40"/>
      <c r="L2" s="65" t="s">
        <v>115</v>
      </c>
    </row>
    <row r="3" spans="1:12" ht="16.2" thickBot="1" x14ac:dyDescent="0.35">
      <c r="A3" s="6"/>
      <c r="B3" s="165" t="s">
        <v>69</v>
      </c>
      <c r="C3" s="165"/>
      <c r="D3" s="165"/>
      <c r="E3" s="165"/>
      <c r="F3" s="165"/>
      <c r="G3" s="165"/>
      <c r="H3" s="165"/>
      <c r="I3" s="165"/>
      <c r="J3" s="18"/>
      <c r="K3" s="6"/>
    </row>
    <row r="4" spans="1:12" ht="16.2" thickBot="1" x14ac:dyDescent="0.35">
      <c r="A4" s="6"/>
      <c r="B4" s="165" t="s">
        <v>53</v>
      </c>
      <c r="C4" s="165"/>
      <c r="D4" s="165"/>
      <c r="E4" s="165"/>
      <c r="F4" s="165"/>
      <c r="G4" s="165"/>
      <c r="H4" s="165"/>
      <c r="I4" s="165"/>
      <c r="J4" s="19"/>
      <c r="K4" s="6"/>
    </row>
    <row r="5" spans="1:12" x14ac:dyDescent="0.3">
      <c r="A5" s="6"/>
      <c r="B5" s="2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20</v>
      </c>
      <c r="H5" s="4" t="s">
        <v>6</v>
      </c>
      <c r="I5" s="4" t="s">
        <v>7</v>
      </c>
      <c r="J5" s="16" t="s">
        <v>8</v>
      </c>
      <c r="K5" s="6"/>
    </row>
    <row r="6" spans="1:12" ht="25.8" x14ac:dyDescent="0.5">
      <c r="A6" s="6"/>
      <c r="B6" s="41">
        <v>42499</v>
      </c>
      <c r="C6" s="38" t="s">
        <v>10</v>
      </c>
      <c r="D6" s="38" t="s">
        <v>19</v>
      </c>
      <c r="E6" s="38">
        <v>30050</v>
      </c>
      <c r="F6" s="38">
        <v>29650</v>
      </c>
      <c r="G6" s="38">
        <v>400</v>
      </c>
      <c r="H6" s="38">
        <v>200</v>
      </c>
      <c r="I6" s="38">
        <v>80000</v>
      </c>
      <c r="J6" s="38" t="s">
        <v>21</v>
      </c>
      <c r="K6" s="6"/>
    </row>
    <row r="7" spans="1:12" ht="25.8" x14ac:dyDescent="0.5">
      <c r="A7" s="6"/>
      <c r="B7" s="37" t="s">
        <v>70</v>
      </c>
      <c r="C7" s="38" t="s">
        <v>10</v>
      </c>
      <c r="D7" s="38" t="s">
        <v>22</v>
      </c>
      <c r="E7" s="38">
        <v>3330</v>
      </c>
      <c r="F7" s="38">
        <v>3235</v>
      </c>
      <c r="G7" s="38">
        <v>95</v>
      </c>
      <c r="H7" s="38">
        <v>200</v>
      </c>
      <c r="I7" s="38">
        <v>19000</v>
      </c>
      <c r="J7" s="38" t="s">
        <v>42</v>
      </c>
      <c r="K7" s="6"/>
    </row>
    <row r="8" spans="1:12" s="25" customFormat="1" ht="25.8" x14ac:dyDescent="0.5">
      <c r="A8" s="40"/>
      <c r="B8" s="38" t="s">
        <v>71</v>
      </c>
      <c r="C8" s="38" t="s">
        <v>10</v>
      </c>
      <c r="D8" s="38" t="s">
        <v>22</v>
      </c>
      <c r="E8" s="38">
        <v>3270</v>
      </c>
      <c r="F8" s="38">
        <v>3420</v>
      </c>
      <c r="G8" s="38">
        <v>150</v>
      </c>
      <c r="H8" s="38">
        <v>200</v>
      </c>
      <c r="I8" s="38">
        <v>30000</v>
      </c>
      <c r="J8" s="38" t="s">
        <v>21</v>
      </c>
      <c r="K8" s="40"/>
    </row>
    <row r="9" spans="1:12" s="25" customFormat="1" ht="25.8" x14ac:dyDescent="0.5">
      <c r="A9" s="40"/>
      <c r="B9" s="38" t="s">
        <v>72</v>
      </c>
      <c r="C9" s="38" t="s">
        <v>10</v>
      </c>
      <c r="D9" s="38" t="s">
        <v>19</v>
      </c>
      <c r="E9" s="38">
        <v>29050</v>
      </c>
      <c r="F9" s="38">
        <v>28550</v>
      </c>
      <c r="G9" s="38">
        <v>500</v>
      </c>
      <c r="H9" s="38">
        <v>200</v>
      </c>
      <c r="I9" s="38">
        <v>100000</v>
      </c>
      <c r="J9" s="38" t="s">
        <v>21</v>
      </c>
      <c r="K9" s="40"/>
    </row>
    <row r="10" spans="1:12" s="25" customFormat="1" ht="25.8" x14ac:dyDescent="0.5">
      <c r="A10" s="40"/>
      <c r="B10" s="38"/>
      <c r="C10" s="38"/>
      <c r="D10" s="38"/>
      <c r="E10" s="38"/>
      <c r="F10" s="38"/>
      <c r="G10" s="38"/>
      <c r="H10" s="38"/>
      <c r="I10" s="38">
        <v>0</v>
      </c>
      <c r="J10" s="38"/>
      <c r="K10" s="40"/>
    </row>
    <row r="11" spans="1:12" ht="25.8" x14ac:dyDescent="0.5">
      <c r="A11" s="6"/>
      <c r="B11" s="38"/>
      <c r="C11" s="38"/>
      <c r="D11" s="38"/>
      <c r="E11" s="38"/>
      <c r="F11" s="38"/>
      <c r="G11" s="38"/>
      <c r="H11" s="38"/>
      <c r="I11" s="38">
        <v>0</v>
      </c>
      <c r="J11" s="38"/>
      <c r="K11" s="6"/>
    </row>
    <row r="12" spans="1:12" ht="25.8" x14ac:dyDescent="0.5">
      <c r="A12" s="6"/>
      <c r="B12" s="38"/>
      <c r="C12" s="38"/>
      <c r="D12" s="38"/>
      <c r="E12" s="38"/>
      <c r="F12" s="38"/>
      <c r="G12" s="38"/>
      <c r="H12" s="38"/>
      <c r="I12" s="38">
        <v>0</v>
      </c>
      <c r="J12" s="38"/>
      <c r="K12" s="6"/>
    </row>
    <row r="13" spans="1:12" ht="25.8" x14ac:dyDescent="0.5">
      <c r="A13" s="6"/>
      <c r="B13" s="38"/>
      <c r="C13" s="38"/>
      <c r="D13" s="38"/>
      <c r="E13" s="38"/>
      <c r="F13" s="38"/>
      <c r="G13" s="38"/>
      <c r="H13" s="38"/>
      <c r="I13" s="39">
        <v>229000</v>
      </c>
      <c r="J13" s="38"/>
      <c r="K13" s="6"/>
    </row>
    <row r="14" spans="1:12" ht="25.8" x14ac:dyDescent="0.5">
      <c r="A14" s="6"/>
      <c r="B14" s="7"/>
      <c r="C14" s="11"/>
      <c r="D14" s="11"/>
      <c r="E14" s="8"/>
      <c r="F14" s="8"/>
      <c r="G14" s="8"/>
      <c r="H14" s="8"/>
      <c r="I14" s="9"/>
      <c r="J14" s="8"/>
      <c r="K14" s="6"/>
    </row>
    <row r="15" spans="1:12" ht="25.8" x14ac:dyDescent="0.5">
      <c r="A15" s="6"/>
      <c r="B15" s="7"/>
      <c r="C15" s="8"/>
      <c r="D15" s="8"/>
      <c r="E15" s="8"/>
      <c r="F15" s="8"/>
      <c r="G15" s="8"/>
      <c r="H15" s="8"/>
      <c r="I15" s="9"/>
      <c r="J15" s="8"/>
      <c r="K15" s="6"/>
    </row>
    <row r="16" spans="1:12" ht="25.8" x14ac:dyDescent="0.5">
      <c r="A16" s="6"/>
      <c r="B16" s="8"/>
      <c r="C16" s="8"/>
      <c r="D16" s="8"/>
      <c r="E16" s="8"/>
      <c r="F16" s="8"/>
      <c r="G16" s="8"/>
      <c r="H16" s="8"/>
      <c r="I16" s="8"/>
      <c r="J16" s="8"/>
      <c r="K16" s="6"/>
    </row>
    <row r="17" spans="1:11" ht="25.8" x14ac:dyDescent="0.5">
      <c r="A17" s="6"/>
      <c r="B17" s="8"/>
      <c r="C17" s="8"/>
      <c r="D17" s="8"/>
      <c r="E17" s="8"/>
      <c r="F17" s="8"/>
      <c r="G17" s="8"/>
      <c r="H17" s="8"/>
      <c r="I17" s="8"/>
      <c r="J17" s="8"/>
      <c r="K17" s="6"/>
    </row>
    <row r="18" spans="1:11" ht="25.8" x14ac:dyDescent="0.5">
      <c r="A18" s="6"/>
      <c r="B18" s="7"/>
      <c r="C18" s="8"/>
      <c r="D18" s="8"/>
      <c r="E18" s="8"/>
      <c r="F18" s="8"/>
      <c r="G18" s="8"/>
      <c r="H18" s="8"/>
      <c r="I18" s="8"/>
      <c r="J18" s="8"/>
      <c r="K18" s="6"/>
    </row>
    <row r="19" spans="1:11" ht="25.8" x14ac:dyDescent="0.5">
      <c r="A19" s="6"/>
      <c r="B19" s="7"/>
      <c r="C19" s="8"/>
      <c r="D19" s="8"/>
      <c r="E19" s="8"/>
      <c r="F19" s="8"/>
      <c r="G19" s="8"/>
      <c r="H19" s="8"/>
      <c r="I19" s="8"/>
      <c r="J19" s="8"/>
      <c r="K19" s="6"/>
    </row>
    <row r="20" spans="1:11" ht="28.8" x14ac:dyDescent="0.55000000000000004">
      <c r="A20" s="6"/>
      <c r="B20" s="7"/>
      <c r="C20" s="8"/>
      <c r="D20" s="8"/>
      <c r="E20" s="8"/>
      <c r="F20" s="8"/>
      <c r="G20" s="8"/>
      <c r="H20" s="8"/>
      <c r="I20" s="17"/>
      <c r="J20" s="8"/>
      <c r="K20" s="6"/>
    </row>
    <row r="21" spans="1:11" ht="28.8" x14ac:dyDescent="0.55000000000000004">
      <c r="A21" s="6"/>
      <c r="B21" s="7"/>
      <c r="C21" s="8"/>
      <c r="D21" s="8"/>
      <c r="E21" s="8"/>
      <c r="F21" s="8"/>
      <c r="G21" s="8"/>
      <c r="H21" s="8"/>
      <c r="I21" s="17"/>
      <c r="J21" s="8"/>
      <c r="K21" s="6"/>
    </row>
    <row r="22" spans="1:11" ht="25.8" x14ac:dyDescent="0.5">
      <c r="A22" s="6"/>
      <c r="B22" s="7"/>
      <c r="C22" s="8"/>
      <c r="D22" s="8"/>
      <c r="E22" s="8"/>
      <c r="F22" s="8"/>
      <c r="G22" s="8"/>
      <c r="H22" s="8"/>
      <c r="I22" s="9"/>
      <c r="J22" s="12"/>
      <c r="K22" s="6"/>
    </row>
    <row r="23" spans="1:11" ht="25.8" x14ac:dyDescent="0.5">
      <c r="A23" s="6"/>
      <c r="B23" s="10"/>
      <c r="C23" s="8"/>
      <c r="D23" s="8"/>
      <c r="E23" s="8"/>
      <c r="F23" s="8"/>
      <c r="G23" s="8"/>
      <c r="H23" s="8"/>
      <c r="I23" s="9"/>
      <c r="J23" s="8"/>
      <c r="K23" s="6"/>
    </row>
    <row r="24" spans="1:11" ht="25.8" x14ac:dyDescent="0.5">
      <c r="A24" s="6"/>
      <c r="B24" s="10"/>
      <c r="C24" s="8"/>
      <c r="D24" s="8"/>
      <c r="E24" s="8"/>
      <c r="F24" s="8"/>
      <c r="G24" s="8"/>
      <c r="H24" s="8"/>
      <c r="I24" s="9"/>
      <c r="J24" s="8"/>
      <c r="K24" s="6"/>
    </row>
    <row r="25" spans="1:11" ht="25.8" x14ac:dyDescent="0.5">
      <c r="A25" s="6"/>
      <c r="B25" s="10"/>
      <c r="C25" s="8"/>
      <c r="D25" s="8"/>
      <c r="E25" s="8"/>
      <c r="F25" s="8"/>
      <c r="G25" s="8"/>
      <c r="H25" s="8"/>
      <c r="I25" s="8"/>
      <c r="J25" s="8"/>
      <c r="K25" s="6"/>
    </row>
    <row r="26" spans="1:11" ht="25.8" x14ac:dyDescent="0.5">
      <c r="B26" s="10"/>
      <c r="C26" s="8"/>
      <c r="D26" s="8"/>
      <c r="E26" s="8"/>
      <c r="F26" s="8"/>
      <c r="G26" s="8"/>
      <c r="H26" s="8"/>
      <c r="I26" s="8"/>
      <c r="J26" s="8"/>
    </row>
    <row r="27" spans="1:11" ht="25.8" x14ac:dyDescent="0.5">
      <c r="I27" s="9"/>
      <c r="J27" s="9"/>
    </row>
  </sheetData>
  <mergeCells count="4">
    <mergeCell ref="B1:I1"/>
    <mergeCell ref="B2:I2"/>
    <mergeCell ref="B3:I3"/>
    <mergeCell ref="B4:I4"/>
  </mergeCells>
  <hyperlinks>
    <hyperlink ref="L2" location="'Home Page'!A1" display="Back" xr:uid="{00000000-0004-0000-0800-000000000000}"/>
  </hyperlink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B1:O42"/>
  <sheetViews>
    <sheetView topLeftCell="A19" zoomScale="90" zoomScaleNormal="90" workbookViewId="0">
      <selection activeCell="L31" sqref="L31"/>
    </sheetView>
  </sheetViews>
  <sheetFormatPr defaultColWidth="9.109375" defaultRowHeight="14.4" x14ac:dyDescent="0.3"/>
  <cols>
    <col min="1" max="1" width="31.33203125" style="30" customWidth="1"/>
    <col min="2" max="2" width="8.88671875" style="107" customWidth="1"/>
    <col min="3" max="3" width="19.44140625" style="107" customWidth="1"/>
    <col min="4" max="4" width="1.44140625" style="107" customWidth="1"/>
    <col min="5" max="5" width="8.88671875" style="30" customWidth="1"/>
    <col min="6" max="6" width="19.44140625" style="30" customWidth="1"/>
    <col min="7" max="7" width="1.44140625" style="30" customWidth="1"/>
    <col min="8" max="8" width="8.88671875" style="30" customWidth="1"/>
    <col min="9" max="9" width="19.44140625" style="30" customWidth="1"/>
    <col min="10" max="10" width="1.44140625" style="30" customWidth="1"/>
    <col min="11" max="11" width="8.88671875" style="30" customWidth="1"/>
    <col min="12" max="12" width="19.44140625" style="30" customWidth="1"/>
    <col min="13" max="13" width="1.44140625" style="30" customWidth="1"/>
    <col min="14" max="14" width="8.88671875" style="30" customWidth="1"/>
    <col min="15" max="15" width="19.44140625" style="30" customWidth="1"/>
    <col min="16" max="16" width="31.33203125" style="30" customWidth="1"/>
    <col min="17" max="16384" width="9.109375" style="30"/>
  </cols>
  <sheetData>
    <row r="1" spans="2:15" ht="15" thickBot="1" x14ac:dyDescent="0.35"/>
    <row r="2" spans="2:15" ht="14.25" customHeight="1" x14ac:dyDescent="0.3">
      <c r="B2" s="214"/>
      <c r="C2" s="215"/>
      <c r="D2" s="215"/>
      <c r="E2" s="216"/>
      <c r="F2" s="223"/>
      <c r="G2" s="224"/>
      <c r="H2" s="224"/>
      <c r="I2" s="224"/>
      <c r="J2" s="224"/>
      <c r="K2" s="224"/>
      <c r="L2" s="224"/>
      <c r="M2" s="224"/>
      <c r="N2" s="224"/>
      <c r="O2" s="225"/>
    </row>
    <row r="3" spans="2:15" ht="14.25" customHeight="1" x14ac:dyDescent="0.3">
      <c r="B3" s="217"/>
      <c r="C3" s="218"/>
      <c r="D3" s="218"/>
      <c r="E3" s="219"/>
      <c r="F3" s="226"/>
      <c r="G3" s="227"/>
      <c r="H3" s="227"/>
      <c r="I3" s="227"/>
      <c r="J3" s="227"/>
      <c r="K3" s="227"/>
      <c r="L3" s="227"/>
      <c r="M3" s="227"/>
      <c r="N3" s="227"/>
      <c r="O3" s="228"/>
    </row>
    <row r="4" spans="2:15" ht="14.25" customHeight="1" x14ac:dyDescent="0.3">
      <c r="B4" s="217"/>
      <c r="C4" s="218"/>
      <c r="D4" s="218"/>
      <c r="E4" s="219"/>
      <c r="F4" s="226"/>
      <c r="G4" s="227"/>
      <c r="H4" s="227"/>
      <c r="I4" s="227"/>
      <c r="J4" s="227"/>
      <c r="K4" s="227"/>
      <c r="L4" s="227"/>
      <c r="M4" s="227"/>
      <c r="N4" s="227"/>
      <c r="O4" s="228"/>
    </row>
    <row r="5" spans="2:15" ht="14.25" customHeight="1" x14ac:dyDescent="0.3">
      <c r="B5" s="217"/>
      <c r="C5" s="218"/>
      <c r="D5" s="218"/>
      <c r="E5" s="219"/>
      <c r="F5" s="226"/>
      <c r="G5" s="227"/>
      <c r="H5" s="227"/>
      <c r="I5" s="227"/>
      <c r="J5" s="227"/>
      <c r="K5" s="227"/>
      <c r="L5" s="227"/>
      <c r="M5" s="227"/>
      <c r="N5" s="227"/>
      <c r="O5" s="228"/>
    </row>
    <row r="6" spans="2:15" ht="14.25" customHeight="1" x14ac:dyDescent="0.3">
      <c r="B6" s="217"/>
      <c r="C6" s="218"/>
      <c r="D6" s="218"/>
      <c r="E6" s="219"/>
      <c r="F6" s="226"/>
      <c r="G6" s="227"/>
      <c r="H6" s="227"/>
      <c r="I6" s="227"/>
      <c r="J6" s="227"/>
      <c r="K6" s="227"/>
      <c r="L6" s="227"/>
      <c r="M6" s="227"/>
      <c r="N6" s="227"/>
      <c r="O6" s="228"/>
    </row>
    <row r="7" spans="2:15" ht="14.25" customHeight="1" x14ac:dyDescent="0.3">
      <c r="B7" s="217"/>
      <c r="C7" s="218"/>
      <c r="D7" s="218"/>
      <c r="E7" s="219"/>
      <c r="F7" s="226"/>
      <c r="G7" s="227"/>
      <c r="H7" s="227"/>
      <c r="I7" s="227"/>
      <c r="J7" s="227"/>
      <c r="K7" s="227"/>
      <c r="L7" s="227"/>
      <c r="M7" s="227"/>
      <c r="N7" s="227"/>
      <c r="O7" s="228"/>
    </row>
    <row r="8" spans="2:15" ht="14.25" customHeight="1" x14ac:dyDescent="0.3">
      <c r="B8" s="217"/>
      <c r="C8" s="218"/>
      <c r="D8" s="218"/>
      <c r="E8" s="219"/>
      <c r="F8" s="226"/>
      <c r="G8" s="227"/>
      <c r="H8" s="227"/>
      <c r="I8" s="227"/>
      <c r="J8" s="227"/>
      <c r="K8" s="227"/>
      <c r="L8" s="227"/>
      <c r="M8" s="227"/>
      <c r="N8" s="227"/>
      <c r="O8" s="228"/>
    </row>
    <row r="9" spans="2:15" ht="14.25" customHeight="1" x14ac:dyDescent="0.3">
      <c r="B9" s="217"/>
      <c r="C9" s="218"/>
      <c r="D9" s="218"/>
      <c r="E9" s="219"/>
      <c r="F9" s="226"/>
      <c r="G9" s="227"/>
      <c r="H9" s="227"/>
      <c r="I9" s="227"/>
      <c r="J9" s="227"/>
      <c r="K9" s="227"/>
      <c r="L9" s="227"/>
      <c r="M9" s="227"/>
      <c r="N9" s="227"/>
      <c r="O9" s="228"/>
    </row>
    <row r="10" spans="2:15" ht="14.25" customHeight="1" x14ac:dyDescent="0.3">
      <c r="B10" s="217"/>
      <c r="C10" s="218"/>
      <c r="D10" s="218"/>
      <c r="E10" s="219"/>
      <c r="F10" s="226"/>
      <c r="G10" s="227"/>
      <c r="H10" s="227"/>
      <c r="I10" s="227"/>
      <c r="J10" s="227"/>
      <c r="K10" s="227"/>
      <c r="L10" s="227"/>
      <c r="M10" s="227"/>
      <c r="N10" s="227"/>
      <c r="O10" s="228"/>
    </row>
    <row r="11" spans="2:15" ht="14.25" customHeight="1" thickBot="1" x14ac:dyDescent="0.35">
      <c r="B11" s="220"/>
      <c r="C11" s="221"/>
      <c r="D11" s="221"/>
      <c r="E11" s="222"/>
      <c r="F11" s="229"/>
      <c r="G11" s="230"/>
      <c r="H11" s="230"/>
      <c r="I11" s="230"/>
      <c r="J11" s="230"/>
      <c r="K11" s="230"/>
      <c r="L11" s="230"/>
      <c r="M11" s="230"/>
      <c r="N11" s="230"/>
      <c r="O11" s="231"/>
    </row>
    <row r="12" spans="2:15" ht="15" thickBot="1" x14ac:dyDescent="0.35"/>
    <row r="13" spans="2:15" ht="15" customHeight="1" x14ac:dyDescent="0.3">
      <c r="B13" s="232" t="s">
        <v>129</v>
      </c>
      <c r="C13" s="233"/>
      <c r="D13" s="108"/>
      <c r="E13" s="236" t="s">
        <v>130</v>
      </c>
      <c r="F13" s="236"/>
      <c r="G13" s="236"/>
      <c r="H13" s="236"/>
      <c r="I13" s="236"/>
      <c r="J13" s="236"/>
      <c r="K13" s="236"/>
      <c r="L13" s="236"/>
      <c r="M13" s="108"/>
      <c r="N13" s="233" t="s">
        <v>129</v>
      </c>
      <c r="O13" s="238"/>
    </row>
    <row r="14" spans="2:15" ht="15.75" customHeight="1" thickBot="1" x14ac:dyDescent="0.35">
      <c r="B14" s="234"/>
      <c r="C14" s="235"/>
      <c r="D14" s="109"/>
      <c r="E14" s="237"/>
      <c r="F14" s="237"/>
      <c r="G14" s="237"/>
      <c r="H14" s="237"/>
      <c r="I14" s="237"/>
      <c r="J14" s="237"/>
      <c r="K14" s="237"/>
      <c r="L14" s="237"/>
      <c r="M14" s="109"/>
      <c r="N14" s="235"/>
      <c r="O14" s="239"/>
    </row>
    <row r="15" spans="2:15" ht="15" thickBot="1" x14ac:dyDescent="0.35"/>
    <row r="16" spans="2:15" ht="15" thickBot="1" x14ac:dyDescent="0.35">
      <c r="B16" s="110" t="s">
        <v>131</v>
      </c>
      <c r="C16" s="111" t="s">
        <v>132</v>
      </c>
      <c r="E16" s="110" t="s">
        <v>131</v>
      </c>
      <c r="F16" s="111" t="s">
        <v>132</v>
      </c>
      <c r="G16" s="107"/>
      <c r="H16" s="110" t="s">
        <v>131</v>
      </c>
      <c r="I16" s="111" t="s">
        <v>132</v>
      </c>
      <c r="K16" s="110" t="s">
        <v>131</v>
      </c>
      <c r="L16" s="111" t="s">
        <v>132</v>
      </c>
      <c r="N16" s="110" t="s">
        <v>131</v>
      </c>
      <c r="O16" s="111" t="s">
        <v>132</v>
      </c>
    </row>
    <row r="17" spans="2:15" ht="15" thickBot="1" x14ac:dyDescent="0.35">
      <c r="B17" s="112"/>
      <c r="C17" s="113"/>
      <c r="E17" s="114">
        <v>2016</v>
      </c>
      <c r="F17" s="115" t="s">
        <v>133</v>
      </c>
      <c r="G17" s="107"/>
      <c r="H17" s="116">
        <v>2017</v>
      </c>
      <c r="I17" s="117" t="s">
        <v>133</v>
      </c>
      <c r="K17" s="118">
        <v>2018</v>
      </c>
      <c r="L17" s="119" t="s">
        <v>133</v>
      </c>
      <c r="N17" s="120">
        <v>2019</v>
      </c>
      <c r="O17" s="121" t="s">
        <v>133</v>
      </c>
    </row>
    <row r="18" spans="2:15" ht="15" thickBot="1" x14ac:dyDescent="0.35">
      <c r="B18" s="122"/>
      <c r="C18" s="123"/>
      <c r="E18" s="124">
        <v>2016</v>
      </c>
      <c r="F18" s="125" t="s">
        <v>134</v>
      </c>
      <c r="G18" s="107"/>
      <c r="H18" s="126">
        <v>2017</v>
      </c>
      <c r="I18" s="127" t="s">
        <v>134</v>
      </c>
      <c r="K18" s="128">
        <v>2018</v>
      </c>
      <c r="L18" s="129" t="s">
        <v>134</v>
      </c>
      <c r="N18" s="120">
        <v>2019</v>
      </c>
      <c r="O18" s="121" t="s">
        <v>134</v>
      </c>
    </row>
    <row r="19" spans="2:15" ht="15" thickBot="1" x14ac:dyDescent="0.35">
      <c r="B19" s="122"/>
      <c r="C19" s="123"/>
      <c r="E19" s="124">
        <v>2016</v>
      </c>
      <c r="F19" s="125" t="s">
        <v>135</v>
      </c>
      <c r="G19" s="107"/>
      <c r="H19" s="126">
        <v>2017</v>
      </c>
      <c r="I19" s="127" t="s">
        <v>135</v>
      </c>
      <c r="K19" s="128">
        <v>2018</v>
      </c>
      <c r="L19" s="129" t="s">
        <v>135</v>
      </c>
      <c r="N19" s="120">
        <v>2019</v>
      </c>
      <c r="O19" s="121" t="s">
        <v>135</v>
      </c>
    </row>
    <row r="20" spans="2:15" ht="15" thickBot="1" x14ac:dyDescent="0.35">
      <c r="B20" s="122"/>
      <c r="C20" s="130"/>
      <c r="E20" s="124">
        <v>2016</v>
      </c>
      <c r="F20" s="125" t="s">
        <v>136</v>
      </c>
      <c r="G20" s="107"/>
      <c r="H20" s="126">
        <v>2017</v>
      </c>
      <c r="I20" s="127" t="s">
        <v>136</v>
      </c>
      <c r="K20" s="128">
        <v>2018</v>
      </c>
      <c r="L20" s="129" t="s">
        <v>136</v>
      </c>
      <c r="N20" s="120">
        <v>2019</v>
      </c>
      <c r="O20" s="121" t="s">
        <v>136</v>
      </c>
    </row>
    <row r="21" spans="2:15" ht="15" thickBot="1" x14ac:dyDescent="0.35">
      <c r="B21" s="122"/>
      <c r="C21" s="130"/>
      <c r="E21" s="124">
        <v>2016</v>
      </c>
      <c r="F21" s="125" t="s">
        <v>137</v>
      </c>
      <c r="G21" s="107"/>
      <c r="H21" s="126">
        <v>2017</v>
      </c>
      <c r="I21" s="127" t="s">
        <v>137</v>
      </c>
      <c r="K21" s="128">
        <v>2018</v>
      </c>
      <c r="L21" s="129" t="s">
        <v>137</v>
      </c>
      <c r="N21" s="120">
        <v>2019</v>
      </c>
      <c r="O21" s="121" t="s">
        <v>137</v>
      </c>
    </row>
    <row r="22" spans="2:15" ht="15" thickBot="1" x14ac:dyDescent="0.35">
      <c r="B22" s="122"/>
      <c r="C22" s="130"/>
      <c r="E22" s="124">
        <v>2016</v>
      </c>
      <c r="F22" s="125" t="s">
        <v>138</v>
      </c>
      <c r="G22" s="107"/>
      <c r="H22" s="126">
        <v>2017</v>
      </c>
      <c r="I22" s="127" t="s">
        <v>138</v>
      </c>
      <c r="K22" s="128">
        <v>2018</v>
      </c>
      <c r="L22" s="129" t="s">
        <v>138</v>
      </c>
      <c r="N22" s="120">
        <v>2019</v>
      </c>
      <c r="O22" s="121" t="s">
        <v>138</v>
      </c>
    </row>
    <row r="23" spans="2:15" ht="15" thickBot="1" x14ac:dyDescent="0.35">
      <c r="B23" s="122"/>
      <c r="C23" s="130"/>
      <c r="E23" s="124">
        <v>2016</v>
      </c>
      <c r="F23" s="125" t="s">
        <v>139</v>
      </c>
      <c r="G23" s="107"/>
      <c r="H23" s="126">
        <v>2017</v>
      </c>
      <c r="I23" s="127" t="s">
        <v>139</v>
      </c>
      <c r="K23" s="128">
        <v>2018</v>
      </c>
      <c r="L23" s="129" t="s">
        <v>139</v>
      </c>
      <c r="N23" s="120">
        <v>2019</v>
      </c>
      <c r="O23" s="121" t="s">
        <v>139</v>
      </c>
    </row>
    <row r="24" spans="2:15" ht="15" thickBot="1" x14ac:dyDescent="0.35">
      <c r="B24" s="122"/>
      <c r="C24" s="130"/>
      <c r="E24" s="124">
        <v>2016</v>
      </c>
      <c r="F24" s="125" t="s">
        <v>140</v>
      </c>
      <c r="G24" s="107"/>
      <c r="H24" s="126">
        <v>2017</v>
      </c>
      <c r="I24" s="127" t="s">
        <v>141</v>
      </c>
      <c r="K24" s="128">
        <v>2018</v>
      </c>
      <c r="L24" s="129" t="s">
        <v>140</v>
      </c>
      <c r="N24" s="120">
        <v>2019</v>
      </c>
      <c r="O24" s="121" t="s">
        <v>140</v>
      </c>
    </row>
    <row r="25" spans="2:15" ht="15" thickBot="1" x14ac:dyDescent="0.35">
      <c r="B25" s="122">
        <v>2015</v>
      </c>
      <c r="C25" s="130" t="s">
        <v>142</v>
      </c>
      <c r="E25" s="124">
        <v>2016</v>
      </c>
      <c r="F25" s="125" t="s">
        <v>142</v>
      </c>
      <c r="G25" s="107"/>
      <c r="H25" s="126">
        <v>2017</v>
      </c>
      <c r="I25" s="127" t="s">
        <v>147</v>
      </c>
      <c r="K25" s="128">
        <v>2018</v>
      </c>
      <c r="L25" s="129" t="s">
        <v>142</v>
      </c>
      <c r="N25" s="120">
        <v>2019</v>
      </c>
      <c r="O25" s="121" t="s">
        <v>142</v>
      </c>
    </row>
    <row r="26" spans="2:15" ht="15" thickBot="1" x14ac:dyDescent="0.35">
      <c r="B26" s="122">
        <v>2015</v>
      </c>
      <c r="C26" s="130" t="s">
        <v>143</v>
      </c>
      <c r="E26" s="124">
        <v>2016</v>
      </c>
      <c r="F26" s="125" t="s">
        <v>143</v>
      </c>
      <c r="G26" s="107"/>
      <c r="H26" s="126">
        <v>2017</v>
      </c>
      <c r="I26" s="142" t="s">
        <v>148</v>
      </c>
      <c r="K26" s="128">
        <v>2018</v>
      </c>
      <c r="L26" s="129" t="s">
        <v>143</v>
      </c>
      <c r="N26" s="120">
        <v>2019</v>
      </c>
      <c r="O26" s="121" t="s">
        <v>143</v>
      </c>
    </row>
    <row r="27" spans="2:15" ht="15" thickBot="1" x14ac:dyDescent="0.35">
      <c r="B27" s="122">
        <v>2015</v>
      </c>
      <c r="C27" s="130" t="s">
        <v>144</v>
      </c>
      <c r="E27" s="124">
        <v>2016</v>
      </c>
      <c r="F27" s="125" t="s">
        <v>144</v>
      </c>
      <c r="G27" s="107"/>
      <c r="H27" s="126">
        <v>2017</v>
      </c>
      <c r="I27" s="127" t="s">
        <v>150</v>
      </c>
      <c r="K27" s="128">
        <v>2018</v>
      </c>
      <c r="L27" s="129" t="s">
        <v>144</v>
      </c>
      <c r="N27" s="120">
        <v>2019</v>
      </c>
      <c r="O27" s="121" t="s">
        <v>144</v>
      </c>
    </row>
    <row r="28" spans="2:15" ht="15" thickBot="1" x14ac:dyDescent="0.35">
      <c r="B28" s="131">
        <v>2015</v>
      </c>
      <c r="C28" s="132" t="s">
        <v>145</v>
      </c>
      <c r="E28" s="133">
        <v>2016</v>
      </c>
      <c r="F28" s="134" t="s">
        <v>145</v>
      </c>
      <c r="G28" s="107"/>
      <c r="H28" s="135">
        <v>2017</v>
      </c>
      <c r="I28" s="143" t="s">
        <v>151</v>
      </c>
      <c r="K28" s="136">
        <v>2018</v>
      </c>
      <c r="L28" s="137" t="s">
        <v>145</v>
      </c>
      <c r="N28" s="120">
        <v>2019</v>
      </c>
      <c r="O28" s="121" t="s">
        <v>145</v>
      </c>
    </row>
    <row r="29" spans="2:15" ht="15" thickBot="1" x14ac:dyDescent="0.35">
      <c r="G29" s="107"/>
    </row>
    <row r="30" spans="2:15" x14ac:dyDescent="0.3">
      <c r="B30" s="110" t="s">
        <v>131</v>
      </c>
      <c r="C30" s="111" t="s">
        <v>132</v>
      </c>
      <c r="E30" s="110" t="s">
        <v>131</v>
      </c>
      <c r="F30" s="111" t="s">
        <v>132</v>
      </c>
      <c r="G30" s="107"/>
      <c r="H30" s="110" t="s">
        <v>131</v>
      </c>
      <c r="I30" s="111" t="s">
        <v>132</v>
      </c>
      <c r="K30" s="110" t="s">
        <v>131</v>
      </c>
      <c r="L30" s="111" t="s">
        <v>132</v>
      </c>
    </row>
    <row r="31" spans="2:15" x14ac:dyDescent="0.3">
      <c r="B31" s="153">
        <v>2020</v>
      </c>
      <c r="C31" s="154" t="s">
        <v>133</v>
      </c>
      <c r="E31" s="153">
        <v>2021</v>
      </c>
      <c r="F31" s="154" t="s">
        <v>166</v>
      </c>
      <c r="H31" s="153">
        <v>2022</v>
      </c>
      <c r="I31" s="162" t="s">
        <v>133</v>
      </c>
      <c r="K31" s="153">
        <v>2023</v>
      </c>
      <c r="L31" s="162" t="s">
        <v>166</v>
      </c>
    </row>
    <row r="32" spans="2:15" x14ac:dyDescent="0.3">
      <c r="B32" s="153">
        <v>2020</v>
      </c>
      <c r="C32" s="154" t="s">
        <v>134</v>
      </c>
      <c r="E32" s="153">
        <v>2021</v>
      </c>
      <c r="F32" s="154" t="s">
        <v>167</v>
      </c>
      <c r="H32" s="153">
        <v>2022</v>
      </c>
      <c r="I32" s="162" t="s">
        <v>134</v>
      </c>
      <c r="K32" s="153">
        <v>2023</v>
      </c>
      <c r="L32" s="162" t="s">
        <v>167</v>
      </c>
    </row>
    <row r="33" spans="2:12" x14ac:dyDescent="0.3">
      <c r="B33" s="153">
        <v>2020</v>
      </c>
      <c r="C33" s="154" t="s">
        <v>135</v>
      </c>
      <c r="E33" s="153">
        <v>2021</v>
      </c>
      <c r="F33" s="154" t="s">
        <v>168</v>
      </c>
      <c r="H33" s="153">
        <v>2022</v>
      </c>
      <c r="I33" s="162" t="s">
        <v>135</v>
      </c>
      <c r="K33" s="153">
        <v>2023</v>
      </c>
      <c r="L33" s="162" t="s">
        <v>168</v>
      </c>
    </row>
    <row r="34" spans="2:12" x14ac:dyDescent="0.3">
      <c r="B34" s="153">
        <v>2020</v>
      </c>
      <c r="C34" s="154" t="s">
        <v>136</v>
      </c>
      <c r="E34" s="153">
        <v>2021</v>
      </c>
      <c r="F34" s="154" t="s">
        <v>169</v>
      </c>
      <c r="H34" s="153">
        <v>2022</v>
      </c>
      <c r="I34" s="162" t="s">
        <v>136</v>
      </c>
      <c r="K34" s="153">
        <v>2023</v>
      </c>
      <c r="L34" s="162" t="s">
        <v>169</v>
      </c>
    </row>
    <row r="35" spans="2:12" x14ac:dyDescent="0.3">
      <c r="B35" s="153">
        <v>2020</v>
      </c>
      <c r="C35" s="154" t="s">
        <v>137</v>
      </c>
      <c r="E35" s="153">
        <v>2021</v>
      </c>
      <c r="F35" s="154" t="s">
        <v>170</v>
      </c>
      <c r="H35" s="153">
        <v>2022</v>
      </c>
      <c r="I35" s="162" t="s">
        <v>137</v>
      </c>
      <c r="K35" s="153">
        <v>2023</v>
      </c>
      <c r="L35" s="162" t="s">
        <v>170</v>
      </c>
    </row>
    <row r="36" spans="2:12" x14ac:dyDescent="0.3">
      <c r="B36" s="153">
        <v>2020</v>
      </c>
      <c r="C36" s="154" t="s">
        <v>138</v>
      </c>
      <c r="E36" s="153">
        <v>2021</v>
      </c>
      <c r="F36" s="154" t="s">
        <v>171</v>
      </c>
      <c r="H36" s="153">
        <v>2022</v>
      </c>
      <c r="I36" s="162" t="s">
        <v>138</v>
      </c>
      <c r="K36" s="153">
        <v>2023</v>
      </c>
      <c r="L36" s="162" t="s">
        <v>171</v>
      </c>
    </row>
    <row r="37" spans="2:12" x14ac:dyDescent="0.3">
      <c r="B37" s="153">
        <v>2020</v>
      </c>
      <c r="C37" s="154" t="s">
        <v>139</v>
      </c>
      <c r="E37" s="153">
        <v>2021</v>
      </c>
      <c r="F37" s="154" t="s">
        <v>172</v>
      </c>
      <c r="H37" s="153">
        <v>2022</v>
      </c>
      <c r="I37" s="162" t="s">
        <v>139</v>
      </c>
      <c r="K37" s="153">
        <v>2023</v>
      </c>
      <c r="L37" s="162" t="s">
        <v>172</v>
      </c>
    </row>
    <row r="38" spans="2:12" x14ac:dyDescent="0.3">
      <c r="B38" s="153">
        <v>2020</v>
      </c>
      <c r="C38" s="154" t="s">
        <v>140</v>
      </c>
      <c r="E38" s="153">
        <v>2021</v>
      </c>
      <c r="F38" s="161" t="s">
        <v>141</v>
      </c>
      <c r="H38" s="153">
        <v>2022</v>
      </c>
      <c r="I38" s="162" t="s">
        <v>140</v>
      </c>
      <c r="K38" s="153">
        <v>2023</v>
      </c>
      <c r="L38" s="162" t="s">
        <v>141</v>
      </c>
    </row>
    <row r="39" spans="2:12" x14ac:dyDescent="0.3">
      <c r="B39" s="153">
        <v>2020</v>
      </c>
      <c r="C39" s="154" t="s">
        <v>142</v>
      </c>
      <c r="E39" s="153">
        <v>2021</v>
      </c>
      <c r="F39" s="161" t="s">
        <v>147</v>
      </c>
      <c r="H39" s="153">
        <v>2022</v>
      </c>
      <c r="I39" s="162" t="s">
        <v>142</v>
      </c>
      <c r="K39" s="153">
        <v>2023</v>
      </c>
      <c r="L39" s="162" t="s">
        <v>147</v>
      </c>
    </row>
    <row r="40" spans="2:12" x14ac:dyDescent="0.3">
      <c r="B40" s="153">
        <v>2020</v>
      </c>
      <c r="C40" s="154" t="s">
        <v>143</v>
      </c>
      <c r="E40" s="153">
        <v>2021</v>
      </c>
      <c r="F40" s="161" t="s">
        <v>148</v>
      </c>
      <c r="H40" s="153">
        <v>2022</v>
      </c>
      <c r="I40" s="162" t="s">
        <v>143</v>
      </c>
      <c r="K40" s="153">
        <v>2023</v>
      </c>
      <c r="L40" s="162" t="s">
        <v>148</v>
      </c>
    </row>
    <row r="41" spans="2:12" x14ac:dyDescent="0.3">
      <c r="B41" s="153">
        <v>2020</v>
      </c>
      <c r="C41" s="154" t="s">
        <v>144</v>
      </c>
      <c r="E41" s="153">
        <v>2021</v>
      </c>
      <c r="F41" s="161" t="s">
        <v>150</v>
      </c>
      <c r="H41" s="153">
        <v>2022</v>
      </c>
      <c r="I41" s="162" t="s">
        <v>144</v>
      </c>
      <c r="K41" s="153">
        <v>2023</v>
      </c>
      <c r="L41" s="162" t="s">
        <v>150</v>
      </c>
    </row>
    <row r="42" spans="2:12" x14ac:dyDescent="0.3">
      <c r="B42" s="153">
        <v>2020</v>
      </c>
      <c r="C42" s="154" t="s">
        <v>145</v>
      </c>
      <c r="E42" s="153">
        <v>2021</v>
      </c>
      <c r="F42" s="161" t="s">
        <v>151</v>
      </c>
      <c r="H42" s="153">
        <v>2022</v>
      </c>
      <c r="I42" s="162" t="s">
        <v>145</v>
      </c>
      <c r="K42" s="153">
        <v>2023</v>
      </c>
      <c r="L42" s="162" t="s">
        <v>151</v>
      </c>
    </row>
  </sheetData>
  <mergeCells count="5">
    <mergeCell ref="B2:E11"/>
    <mergeCell ref="F2:O11"/>
    <mergeCell ref="B13:C14"/>
    <mergeCell ref="E13:L14"/>
    <mergeCell ref="N13:O14"/>
  </mergeCells>
  <hyperlinks>
    <hyperlink ref="I27" location="'NOV 2017'!A1" display="NOVEMBER" xr:uid="{00000000-0004-0000-5900-000000000000}"/>
    <hyperlink ref="I24" location="'AUG 2017'!A1" display="AUGUST" xr:uid="{00000000-0004-0000-5900-000001000000}"/>
    <hyperlink ref="I23" location="'JULY 2017'!A1" display="July" xr:uid="{00000000-0004-0000-5900-000002000000}"/>
    <hyperlink ref="I22" location="'JUNE 2017'!A1" display="June" xr:uid="{00000000-0004-0000-5900-000003000000}"/>
    <hyperlink ref="I21" location="'MAY 2017'!A1" display="May" xr:uid="{00000000-0004-0000-5900-000004000000}"/>
    <hyperlink ref="I20" location="'APRIL 2017'!A1" display="April" xr:uid="{00000000-0004-0000-5900-000005000000}"/>
    <hyperlink ref="I19" location="'MARCH 2017'!A1" display="March" xr:uid="{00000000-0004-0000-5900-000006000000}"/>
    <hyperlink ref="I18" location="'FEB 2017'!A1" display="February" xr:uid="{00000000-0004-0000-5900-000007000000}"/>
    <hyperlink ref="I17" location="'JAN 2017'!A1" display="January" xr:uid="{00000000-0004-0000-5900-000008000000}"/>
    <hyperlink ref="F28" location="'DEC 2016'!A1" display="December" xr:uid="{00000000-0004-0000-5900-000009000000}"/>
    <hyperlink ref="F27" location="'NOV 2016'!A1" display="November" xr:uid="{00000000-0004-0000-5900-00000A000000}"/>
    <hyperlink ref="F26" location="'OCT 2016'!A1" display="October" xr:uid="{00000000-0004-0000-5900-00000B000000}"/>
    <hyperlink ref="F25" location="'SEP 2016'!A1" display="September" xr:uid="{00000000-0004-0000-5900-00000C000000}"/>
    <hyperlink ref="F24" location="'AUG 2016'!A1" display="August" xr:uid="{00000000-0004-0000-5900-00000D000000}"/>
    <hyperlink ref="F23" location="'JULY 2016'!A1" display="July" xr:uid="{00000000-0004-0000-5900-00000E000000}"/>
    <hyperlink ref="F22" location="'JUNE 2016'!A1" display="June" xr:uid="{00000000-0004-0000-5900-00000F000000}"/>
    <hyperlink ref="F21" location="'MAY 2016'!A1" display="May" xr:uid="{00000000-0004-0000-5900-000010000000}"/>
    <hyperlink ref="F20" location="'APRIL 2016'!A1" display="April" xr:uid="{00000000-0004-0000-5900-000011000000}"/>
    <hyperlink ref="F19" location="'MARCH 2016'!A1" display="March" xr:uid="{00000000-0004-0000-5900-000012000000}"/>
    <hyperlink ref="F18" location="'FEB 2016'!A1" display="February" xr:uid="{00000000-0004-0000-5900-000013000000}"/>
    <hyperlink ref="F17" location="'JAN 2016'!A1" display="January" xr:uid="{00000000-0004-0000-5900-000014000000}"/>
    <hyperlink ref="C28" location="'DEC 2015'!A1" display="December" xr:uid="{00000000-0004-0000-5900-000015000000}"/>
    <hyperlink ref="C27" location="'NOV 2015'!A1" display="November" xr:uid="{00000000-0004-0000-5900-000016000000}"/>
    <hyperlink ref="C26" location="'OCT 2015'!A1" display="October" xr:uid="{00000000-0004-0000-5900-000017000000}"/>
    <hyperlink ref="C25" location="'SEP 2015'!A1" display="September" xr:uid="{00000000-0004-0000-5900-000018000000}"/>
    <hyperlink ref="I25" location="'SEP 2017'!A1" display="SEP 2017'!A1" xr:uid="{00000000-0004-0000-5900-000019000000}"/>
    <hyperlink ref="I26" location="'OCT 2017'!A1" display="OCTOBER" xr:uid="{00000000-0004-0000-5900-00001A000000}"/>
    <hyperlink ref="I28" location="'DEC 2017'!A1" display="DECEMBER" xr:uid="{00000000-0004-0000-5900-00001B000000}"/>
    <hyperlink ref="L17" location="'JAN 2018'!A1" display="January" xr:uid="{00000000-0004-0000-5900-00001C000000}"/>
    <hyperlink ref="L18" location="'FEB 2018'!A1" display="February" xr:uid="{00000000-0004-0000-5900-00001D000000}"/>
    <hyperlink ref="L19" location="'MARCH 2018'!A1" display="March" xr:uid="{00000000-0004-0000-5900-00001E000000}"/>
    <hyperlink ref="L20" location="'APRIL 2018'!A1" display="April" xr:uid="{00000000-0004-0000-5900-00001F000000}"/>
    <hyperlink ref="L21" location="'MAY 2018'!A1" display="May" xr:uid="{00000000-0004-0000-5900-000020000000}"/>
    <hyperlink ref="L22" location="'JUNE 2018'!A1" display="June" xr:uid="{00000000-0004-0000-5900-000021000000}"/>
    <hyperlink ref="L23" location="'JULY 2018'!A1" display="July" xr:uid="{00000000-0004-0000-5900-000022000000}"/>
    <hyperlink ref="L26" location="'OCT-2018'!A1" display="October" xr:uid="{00000000-0004-0000-5900-000023000000}"/>
    <hyperlink ref="O17" location="'JAN 2019'!A1" display="January" xr:uid="{00000000-0004-0000-5900-000024000000}"/>
    <hyperlink ref="O18" location="'FEB 2019'!A1" display="February" xr:uid="{00000000-0004-0000-5900-000025000000}"/>
    <hyperlink ref="O19" location="'MARCH 2019'!A1" display="March" xr:uid="{00000000-0004-0000-5900-000026000000}"/>
    <hyperlink ref="O20" location="'APRIL 2019'!A1" display="April" xr:uid="{00000000-0004-0000-5900-000027000000}"/>
    <hyperlink ref="O21" location="'MAY 2019'!A1" display="May" xr:uid="{00000000-0004-0000-5900-000028000000}"/>
    <hyperlink ref="O22" location="'JUN 2019'!A1" display="June" xr:uid="{00000000-0004-0000-5900-000029000000}"/>
    <hyperlink ref="O23" location="'JULY 2019'!A1" display="July" xr:uid="{00000000-0004-0000-5900-00002A000000}"/>
    <hyperlink ref="O24" location="'AUGUST 2019'!A1" display="August" xr:uid="{00000000-0004-0000-5900-00002B000000}"/>
    <hyperlink ref="O25" location="'SEP 2019'!A1" display="September" xr:uid="{00000000-0004-0000-5900-00002C000000}"/>
    <hyperlink ref="O26" location="'OCT 2019'!A1" display="October" xr:uid="{00000000-0004-0000-5900-00002D000000}"/>
    <hyperlink ref="O27" location="'NOV 2019'!A1" display="November" xr:uid="{00000000-0004-0000-5900-00002E000000}"/>
    <hyperlink ref="O28" location="'DEC 2019'!A1" display="December" xr:uid="{00000000-0004-0000-5900-00002F000000}"/>
    <hyperlink ref="C31" location="'JAN 2020'!A1" display="January" xr:uid="{00000000-0004-0000-5900-000030000000}"/>
    <hyperlink ref="C32" location="'FEB 2020'!A1" display="February" xr:uid="{00000000-0004-0000-5900-000031000000}"/>
    <hyperlink ref="C33" location="'MARCH 2020'!A1" display="March" xr:uid="{00000000-0004-0000-5900-000032000000}"/>
    <hyperlink ref="C34" location="'APRIL 2020'!A1" display="April" xr:uid="{00000000-0004-0000-5900-000033000000}"/>
    <hyperlink ref="C35" location="'MAY 2020'!A1" display="May" xr:uid="{00000000-0004-0000-5900-000034000000}"/>
    <hyperlink ref="C36" location="'JUNE 2020'!A1" display="June" xr:uid="{00000000-0004-0000-5900-000035000000}"/>
    <hyperlink ref="C37" location="'JULY 2020'!A1" display="July" xr:uid="{00000000-0004-0000-5900-000036000000}"/>
    <hyperlink ref="C38" location="'AUGUST 2020'!A1" display="August" xr:uid="{00000000-0004-0000-5900-000037000000}"/>
    <hyperlink ref="C39" location="'SEP 2020'!A1" display="September" xr:uid="{00000000-0004-0000-5900-000038000000}"/>
    <hyperlink ref="C40" location="'OCT 2020'!A1" display="October" xr:uid="{00000000-0004-0000-5900-000039000000}"/>
    <hyperlink ref="C41" location="'NOV 2020'!A1" display="November" xr:uid="{00000000-0004-0000-5900-00003A000000}"/>
    <hyperlink ref="C42" location="'DEC 2020'!A1" display="December" xr:uid="{00000000-0004-0000-5900-00003B000000}"/>
    <hyperlink ref="F31" location="'JAN 2021'!A1" display="JANUARY" xr:uid="{00000000-0004-0000-5900-00003C000000}"/>
    <hyperlink ref="F32" location="'FEB 2021'!A1" display="FEBRUARY" xr:uid="{00000000-0004-0000-5900-00003D000000}"/>
    <hyperlink ref="F33" location="'MARCH 2021'!A1" display="MARCH" xr:uid="{00000000-0004-0000-5900-00003E000000}"/>
    <hyperlink ref="F34" location="'APRIL 2021'!A1" display="APRIL" xr:uid="{00000000-0004-0000-5900-00003F000000}"/>
    <hyperlink ref="F35" location="'MAY 2021'!A1" display="MAY" xr:uid="{00000000-0004-0000-5900-000040000000}"/>
    <hyperlink ref="F36" location="'JUNE 2021'!A1" display="JUNE" xr:uid="{00000000-0004-0000-5900-000041000000}"/>
    <hyperlink ref="F37" location="'JULY 2021'!A1" display="JULY" xr:uid="{00000000-0004-0000-5900-000042000000}"/>
    <hyperlink ref="F38" location="'AUGUST 2021'!A1" display="AUGUST" xr:uid="{00000000-0004-0000-5900-000043000000}"/>
    <hyperlink ref="F40" location="'OCT 2021'!A1" display="OCTOBER" xr:uid="{00000000-0004-0000-5900-000044000000}"/>
    <hyperlink ref="F39" location="'SEP 2021'!A1" display="SEPTEMBER" xr:uid="{00000000-0004-0000-5900-000045000000}"/>
    <hyperlink ref="F41" location="'NOV 2021'!A1" display="NOVEMBER" xr:uid="{00000000-0004-0000-5900-000046000000}"/>
    <hyperlink ref="F42" location="'DEC 2021'!A1" display="DECEMBER" xr:uid="{00000000-0004-0000-5900-000047000000}"/>
    <hyperlink ref="I31" location="'JAN 2022'!A1" display="January" xr:uid="{00000000-0004-0000-5900-000048000000}"/>
    <hyperlink ref="I32" location="'Home Page'!A1" display="February" xr:uid="{00000000-0004-0000-5900-000049000000}"/>
    <hyperlink ref="I33" location="'MARCH 2022'!A1" display="March" xr:uid="{00000000-0004-0000-5900-00004A000000}"/>
    <hyperlink ref="I34" location="'APRIL 2022'!A1" display="April" xr:uid="{00000000-0004-0000-5900-00004B000000}"/>
    <hyperlink ref="I35" location="'MAY 2022'!A1" display="May" xr:uid="{00000000-0004-0000-5900-00004C000000}"/>
    <hyperlink ref="I36" location="'JUN 2022'!A1" display="June" xr:uid="{00000000-0004-0000-5900-00004D000000}"/>
    <hyperlink ref="I37" location="'JULY 2022'!A1" display="July" xr:uid="{00000000-0004-0000-5900-00004E000000}"/>
    <hyperlink ref="I38" location="'AUGUST 2022'!A1" display="August" xr:uid="{00000000-0004-0000-5900-00004F000000}"/>
    <hyperlink ref="I39" location="'SEP 2022'!A1" display="September" xr:uid="{00000000-0004-0000-5900-000050000000}"/>
    <hyperlink ref="I40" location="'OCT 2022'!A1" display="October" xr:uid="{00000000-0004-0000-5900-000051000000}"/>
    <hyperlink ref="I41" location="'NOV 2022'!A1" display="November" xr:uid="{00000000-0004-0000-5900-000052000000}"/>
    <hyperlink ref="I42" location="'DEC 2022'!A1" display="December" xr:uid="{00000000-0004-0000-5900-000053000000}"/>
    <hyperlink ref="L31" location="'JAN 2023'!A1" display="JANUARY" xr:uid="{00000000-0004-0000-5900-000054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90</vt:i4>
      </vt:variant>
    </vt:vector>
  </HeadingPairs>
  <TitlesOfParts>
    <vt:vector size="90" baseType="lpstr">
      <vt:lpstr>SEP 2015</vt:lpstr>
      <vt:lpstr>OCT 2015</vt:lpstr>
      <vt:lpstr>NOV 2015</vt:lpstr>
      <vt:lpstr>DEC 2015</vt:lpstr>
      <vt:lpstr>JAN 2016</vt:lpstr>
      <vt:lpstr>FEB 2016</vt:lpstr>
      <vt:lpstr>MARCH 2016</vt:lpstr>
      <vt:lpstr>APRIL 2016</vt:lpstr>
      <vt:lpstr>MAY 2016</vt:lpstr>
      <vt:lpstr>JUNE 2016</vt:lpstr>
      <vt:lpstr>JULY 2016</vt:lpstr>
      <vt:lpstr>AUG 2016</vt:lpstr>
      <vt:lpstr>SEP 2016</vt:lpstr>
      <vt:lpstr>OCT 2016</vt:lpstr>
      <vt:lpstr>NOV 2016</vt:lpstr>
      <vt:lpstr>DEC 2016</vt:lpstr>
      <vt:lpstr>JAN 2017</vt:lpstr>
      <vt:lpstr>FEB 2017</vt:lpstr>
      <vt:lpstr>MARCH 2017</vt:lpstr>
      <vt:lpstr>APRIL 2017</vt:lpstr>
      <vt:lpstr>MAY 2017</vt:lpstr>
      <vt:lpstr>JUNE 2017</vt:lpstr>
      <vt:lpstr>JULY 2017</vt:lpstr>
      <vt:lpstr>AUG 2017</vt:lpstr>
      <vt:lpstr>SEP 2017</vt:lpstr>
      <vt:lpstr>OCT 2017</vt:lpstr>
      <vt:lpstr>NOV 2017</vt:lpstr>
      <vt:lpstr>DEC 2017</vt:lpstr>
      <vt:lpstr>JAN 2018</vt:lpstr>
      <vt:lpstr>FEB 2018</vt:lpstr>
      <vt:lpstr>MARCH 2018</vt:lpstr>
      <vt:lpstr>APRIL 2018</vt:lpstr>
      <vt:lpstr>MAY 2018</vt:lpstr>
      <vt:lpstr>JUNE 2018</vt:lpstr>
      <vt:lpstr>JULY 2018</vt:lpstr>
      <vt:lpstr>AUGUST 2018</vt:lpstr>
      <vt:lpstr>SEP 2018</vt:lpstr>
      <vt:lpstr>OCT-2018</vt:lpstr>
      <vt:lpstr>NOV-2018</vt:lpstr>
      <vt:lpstr>DEC-2018</vt:lpstr>
      <vt:lpstr>JAN 2019</vt:lpstr>
      <vt:lpstr>FEB 2019</vt:lpstr>
      <vt:lpstr>MARCH 2019</vt:lpstr>
      <vt:lpstr>APRIL 2019</vt:lpstr>
      <vt:lpstr>MAY 2019</vt:lpstr>
      <vt:lpstr>JUN 2019</vt:lpstr>
      <vt:lpstr>JULY 2019</vt:lpstr>
      <vt:lpstr>AUGUST 2019</vt:lpstr>
      <vt:lpstr>SEP 2019</vt:lpstr>
      <vt:lpstr>OCT 2019</vt:lpstr>
      <vt:lpstr>NOV 2019</vt:lpstr>
      <vt:lpstr>DEC 2019</vt:lpstr>
      <vt:lpstr>JAN 2020</vt:lpstr>
      <vt:lpstr>FEB 2020</vt:lpstr>
      <vt:lpstr>MARCH 2020</vt:lpstr>
      <vt:lpstr>APRIL 2020</vt:lpstr>
      <vt:lpstr>MAY 2020</vt:lpstr>
      <vt:lpstr>JUNE 2020</vt:lpstr>
      <vt:lpstr>JULY 2020</vt:lpstr>
      <vt:lpstr>AUGUST 2020</vt:lpstr>
      <vt:lpstr>SEP 2020</vt:lpstr>
      <vt:lpstr>OCT 2020</vt:lpstr>
      <vt:lpstr>NOV 2020</vt:lpstr>
      <vt:lpstr>DEC 2020</vt:lpstr>
      <vt:lpstr>JAN 2021 </vt:lpstr>
      <vt:lpstr>FEB 2021</vt:lpstr>
      <vt:lpstr>MARCH 2021</vt:lpstr>
      <vt:lpstr>APRIL 2021</vt:lpstr>
      <vt:lpstr>MAY 2021</vt:lpstr>
      <vt:lpstr>JUNE 2021</vt:lpstr>
      <vt:lpstr>JULY 2021</vt:lpstr>
      <vt:lpstr>AUGUST 2021</vt:lpstr>
      <vt:lpstr>SEP 2021</vt:lpstr>
      <vt:lpstr>OCT 2021</vt:lpstr>
      <vt:lpstr>NOV 2021</vt:lpstr>
      <vt:lpstr>DEC 2021</vt:lpstr>
      <vt:lpstr>JAN 2022</vt:lpstr>
      <vt:lpstr>FEB 2022</vt:lpstr>
      <vt:lpstr>MARCH 2022</vt:lpstr>
      <vt:lpstr>APRIL 2022</vt:lpstr>
      <vt:lpstr>MAY 2022</vt:lpstr>
      <vt:lpstr>JUN 2022</vt:lpstr>
      <vt:lpstr>JULY 2022</vt:lpstr>
      <vt:lpstr>AUGUST 2022</vt:lpstr>
      <vt:lpstr>SEP 2022</vt:lpstr>
      <vt:lpstr>OCT 2022</vt:lpstr>
      <vt:lpstr>NOV 2022</vt:lpstr>
      <vt:lpstr>DEC 2022</vt:lpstr>
      <vt:lpstr>JAN 2023</vt:lpstr>
      <vt:lpstr>Home Page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</dc:creator>
  <cp:lastModifiedBy>Ravi</cp:lastModifiedBy>
  <dcterms:created xsi:type="dcterms:W3CDTF">2015-09-12T06:06:25Z</dcterms:created>
  <dcterms:modified xsi:type="dcterms:W3CDTF">2023-02-01T11:52:27Z</dcterms:modified>
</cp:coreProperties>
</file>